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ml.chartshapes+xml"/>
  <Override PartName="/xl/charts/chart29.xml" ContentType="application/vnd.openxmlformats-officedocument.drawingml.chart+xml"/>
  <Override PartName="/xl/drawings/drawing31.xml" ContentType="application/vnd.openxmlformats-officedocument.drawingml.chartshapes+xml"/>
  <Override PartName="/xl/charts/chart30.xml" ContentType="application/vnd.openxmlformats-officedocument.drawingml.chart+xml"/>
  <Override PartName="/xl/drawings/drawing32.xml" ContentType="application/vnd.openxmlformats-officedocument.drawingml.chartshapes+xml"/>
  <Override PartName="/xl/charts/chart31.xml" ContentType="application/vnd.openxmlformats-officedocument.drawingml.chart+xml"/>
  <Override PartName="/xl/drawings/drawing33.xml" ContentType="application/vnd.openxmlformats-officedocument.drawingml.chartshapes+xml"/>
  <Override PartName="/xl/charts/chart32.xml" ContentType="application/vnd.openxmlformats-officedocument.drawingml.chart+xml"/>
  <Override PartName="/xl/drawings/drawing34.xml" ContentType="application/vnd.openxmlformats-officedocument.drawingml.chartshapes+xml"/>
  <Override PartName="/xl/charts/chart33.xml" ContentType="application/vnd.openxmlformats-officedocument.drawingml.chart+xml"/>
  <Override PartName="/xl/drawings/drawing35.xml" ContentType="application/vnd.openxmlformats-officedocument.drawingml.chartshapes+xml"/>
  <Override PartName="/xl/charts/chart34.xml" ContentType="application/vnd.openxmlformats-officedocument.drawingml.chart+xml"/>
  <Override PartName="/xl/drawings/drawing36.xml" ContentType="application/vnd.openxmlformats-officedocument.drawingml.chartshapes+xml"/>
  <Override PartName="/xl/charts/chart35.xml" ContentType="application/vnd.openxmlformats-officedocument.drawingml.chart+xml"/>
  <Override PartName="/xl/drawings/drawing37.xml" ContentType="application/vnd.openxmlformats-officedocument.drawingml.chartshapes+xml"/>
  <Override PartName="/xl/charts/chart36.xml" ContentType="application/vnd.openxmlformats-officedocument.drawingml.chart+xml"/>
  <Override PartName="/xl/drawings/drawing38.xml" ContentType="application/vnd.openxmlformats-officedocument.drawingml.chartshapes+xml"/>
  <Override PartName="/xl/charts/chart37.xml" ContentType="application/vnd.openxmlformats-officedocument.drawingml.chart+xml"/>
  <Override PartName="/xl/drawings/drawing39.xml" ContentType="application/vnd.openxmlformats-officedocument.drawingml.chartshapes+xml"/>
  <Override PartName="/xl/charts/chart38.xml" ContentType="application/vnd.openxmlformats-officedocument.drawingml.chart+xml"/>
  <Override PartName="/xl/drawings/drawing40.xml" ContentType="application/vnd.openxmlformats-officedocument.drawingml.chartshapes+xml"/>
  <Override PartName="/xl/charts/chart39.xml" ContentType="application/vnd.openxmlformats-officedocument.drawingml.chart+xml"/>
  <Override PartName="/xl/drawings/drawing41.xml" ContentType="application/vnd.openxmlformats-officedocument.drawingml.chartshapes+xml"/>
  <Override PartName="/xl/charts/chart40.xml" ContentType="application/vnd.openxmlformats-officedocument.drawingml.chart+xml"/>
  <Override PartName="/xl/drawings/drawing4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W&amp;S NetSoft\ReportHIS\Plantillas\"/>
    </mc:Choice>
  </mc:AlternateContent>
  <xr:revisionPtr revIDLastSave="0" documentId="13_ncr:1_{05296041-8BC5-4ADF-8886-3FC58FDC16D9}" xr6:coauthVersionLast="47" xr6:coauthVersionMax="47" xr10:uidLastSave="{00000000-0000-0000-0000-000000000000}"/>
  <bookViews>
    <workbookView xWindow="-120" yWindow="-120" windowWidth="29040" windowHeight="15720" tabRatio="934" activeTab="16" xr2:uid="{00000000-000D-0000-FFFF-FFFF00000000}"/>
  </bookViews>
  <sheets>
    <sheet name="Config" sheetId="41" r:id="rId1"/>
    <sheet name="METAS" sheetId="44" r:id="rId2"/>
    <sheet name="Ene" sheetId="72" r:id="rId3"/>
    <sheet name="Feb" sheetId="73" r:id="rId4"/>
    <sheet name="Mar" sheetId="74" r:id="rId5"/>
    <sheet name="Abr" sheetId="75" r:id="rId6"/>
    <sheet name="May" sheetId="76" r:id="rId7"/>
    <sheet name="Jun" sheetId="77" r:id="rId8"/>
    <sheet name="Jul" sheetId="71" r:id="rId9"/>
    <sheet name="Ago" sheetId="78" r:id="rId10"/>
    <sheet name="Set" sheetId="79" r:id="rId11"/>
    <sheet name="Oct" sheetId="80" r:id="rId12"/>
    <sheet name="Nov" sheetId="81" r:id="rId13"/>
    <sheet name="Dic" sheetId="82" r:id="rId14"/>
    <sheet name="ACUMULADO" sheetId="15" r:id="rId15"/>
    <sheet name="NIÑO" sheetId="68" r:id="rId16"/>
    <sheet name="NUTRICION" sheetId="69" r:id="rId17"/>
  </sheets>
  <definedNames>
    <definedName name="_xlnm._FilterDatabase" localSheetId="5" hidden="1">Abr!$A$3:$BP$27</definedName>
    <definedName name="_xlnm._FilterDatabase" localSheetId="14" hidden="1">ACUMULADO!$A$3:$BP$27</definedName>
    <definedName name="_xlnm._FilterDatabase" localSheetId="9" hidden="1">Ago!$A$3:$BP$27</definedName>
    <definedName name="_xlnm._FilterDatabase" localSheetId="13" hidden="1">Dic!$A$3:$BP$27</definedName>
    <definedName name="_xlnm._FilterDatabase" localSheetId="2" hidden="1">Ene!$A$3:$BP$27</definedName>
    <definedName name="_xlnm._FilterDatabase" localSheetId="3" hidden="1">Feb!$A$3:$BP$27</definedName>
    <definedName name="_xlnm._FilterDatabase" localSheetId="8" hidden="1">Jul!$A$3:$BP$27</definedName>
    <definedName name="_xlnm._FilterDatabase" localSheetId="7" hidden="1">Jun!$A$3:$BP$27</definedName>
    <definedName name="_xlnm._FilterDatabase" localSheetId="4" hidden="1">Mar!$A$3:$BP$27</definedName>
    <definedName name="_xlnm._FilterDatabase" localSheetId="6" hidden="1">May!$A$3:$BP$27</definedName>
    <definedName name="_xlnm._FilterDatabase" localSheetId="1" hidden="1">METAS!$A$3:$AR$38</definedName>
    <definedName name="_xlnm._FilterDatabase" localSheetId="12" hidden="1">Nov!$A$3:$BP$27</definedName>
    <definedName name="_xlnm._FilterDatabase" localSheetId="11" hidden="1">Oct!$A$3:$BP$27</definedName>
    <definedName name="_xlnm._FilterDatabase" localSheetId="10" hidden="1">Set!$A$3:$BP$27</definedName>
    <definedName name="ALTA_BASICA_ODONTOLOGICA" localSheetId="5">Abr!#REF!</definedName>
    <definedName name="ALTA_BASICA_ODONTOLOGICA" localSheetId="9">Ago!#REF!</definedName>
    <definedName name="ALTA_BASICA_ODONTOLOGICA" localSheetId="13">Dic!#REF!</definedName>
    <definedName name="ALTA_BASICA_ODONTOLOGICA" localSheetId="2">Ene!#REF!</definedName>
    <definedName name="ALTA_BASICA_ODONTOLOGICA" localSheetId="3">Feb!#REF!</definedName>
    <definedName name="ALTA_BASICA_ODONTOLOGICA" localSheetId="8">Jul!#REF!</definedName>
    <definedName name="ALTA_BASICA_ODONTOLOGICA" localSheetId="7">Jun!#REF!</definedName>
    <definedName name="ALTA_BASICA_ODONTOLOGICA" localSheetId="4">Mar!#REF!</definedName>
    <definedName name="ALTA_BASICA_ODONTOLOGICA" localSheetId="6">May!#REF!</definedName>
    <definedName name="ALTA_BASICA_ODONTOLOGICA" localSheetId="12">Nov!#REF!</definedName>
    <definedName name="ALTA_BASICA_ODONTOLOGICA" localSheetId="11">Oct!#REF!</definedName>
    <definedName name="ALTA_BASICA_ODONTOLOGICA" localSheetId="10">Set!#REF!</definedName>
    <definedName name="ALTA_BASICA_ODONTOLOGICA">ACUMULADO!#REF!</definedName>
    <definedName name="ANIMAL_MORDEDOR_CONTROLADO" localSheetId="5">Abr!#REF!</definedName>
    <definedName name="ANIMAL_MORDEDOR_CONTROLADO" localSheetId="9">Ago!#REF!</definedName>
    <definedName name="ANIMAL_MORDEDOR_CONTROLADO" localSheetId="13">Dic!#REF!</definedName>
    <definedName name="ANIMAL_MORDEDOR_CONTROLADO" localSheetId="2">Ene!#REF!</definedName>
    <definedName name="ANIMAL_MORDEDOR_CONTROLADO" localSheetId="3">Feb!#REF!</definedName>
    <definedName name="ANIMAL_MORDEDOR_CONTROLADO" localSheetId="8">Jul!#REF!</definedName>
    <definedName name="ANIMAL_MORDEDOR_CONTROLADO" localSheetId="7">Jun!#REF!</definedName>
    <definedName name="ANIMAL_MORDEDOR_CONTROLADO" localSheetId="4">Mar!#REF!</definedName>
    <definedName name="ANIMAL_MORDEDOR_CONTROLADO" localSheetId="6">May!#REF!</definedName>
    <definedName name="ANIMAL_MORDEDOR_CONTROLADO" localSheetId="12">Nov!#REF!</definedName>
    <definedName name="ANIMAL_MORDEDOR_CONTROLADO" localSheetId="11">Oct!#REF!</definedName>
    <definedName name="ANIMAL_MORDEDOR_CONTROLADO" localSheetId="10">Set!#REF!</definedName>
    <definedName name="ANIMAL_MORDEDOR_CONTROLADO">ACUMULADO!#REF!</definedName>
    <definedName name="_xlnm.Print_Area" localSheetId="15">NIÑO!$L$1:$S$554</definedName>
    <definedName name="_xlnm.Print_Area" localSheetId="16">NUTRICION!$L$1:$S$227</definedName>
    <definedName name="ATENCION_ODONTOLOGICA_PREVENTIVA" localSheetId="5">Abr!#REF!</definedName>
    <definedName name="ATENCION_ODONTOLOGICA_PREVENTIVA" localSheetId="9">Ago!#REF!</definedName>
    <definedName name="ATENCION_ODONTOLOGICA_PREVENTIVA" localSheetId="13">Dic!#REF!</definedName>
    <definedName name="ATENCION_ODONTOLOGICA_PREVENTIVA" localSheetId="2">Ene!#REF!</definedName>
    <definedName name="ATENCION_ODONTOLOGICA_PREVENTIVA" localSheetId="3">Feb!#REF!</definedName>
    <definedName name="ATENCION_ODONTOLOGICA_PREVENTIVA" localSheetId="8">Jul!#REF!</definedName>
    <definedName name="ATENCION_ODONTOLOGICA_PREVENTIVA" localSheetId="7">Jun!#REF!</definedName>
    <definedName name="ATENCION_ODONTOLOGICA_PREVENTIVA" localSheetId="4">Mar!#REF!</definedName>
    <definedName name="ATENCION_ODONTOLOGICA_PREVENTIVA" localSheetId="6">May!#REF!</definedName>
    <definedName name="ATENCION_ODONTOLOGICA_PREVENTIVA" localSheetId="12">Nov!#REF!</definedName>
    <definedName name="ATENCION_ODONTOLOGICA_PREVENTIVA" localSheetId="11">Oct!#REF!</definedName>
    <definedName name="ATENCION_ODONTOLOGICA_PREVENTIVA" localSheetId="10">Set!#REF!</definedName>
    <definedName name="ATENCION_ODONTOLOGICA_PREVENTIVA">ACUMULADO!#REF!</definedName>
    <definedName name="ATENCIONES_MAY_15" localSheetId="5">Abr!#REF!</definedName>
    <definedName name="ATENCIONES_MAY_15" localSheetId="9">Ago!#REF!</definedName>
    <definedName name="ATENCIONES_MAY_15" localSheetId="13">Dic!#REF!</definedName>
    <definedName name="ATENCIONES_MAY_15" localSheetId="2">Ene!#REF!</definedName>
    <definedName name="ATENCIONES_MAY_15" localSheetId="3">Feb!#REF!</definedName>
    <definedName name="ATENCIONES_MAY_15" localSheetId="8">Jul!#REF!</definedName>
    <definedName name="ATENCIONES_MAY_15" localSheetId="7">Jun!#REF!</definedName>
    <definedName name="ATENCIONES_MAY_15" localSheetId="4">Mar!#REF!</definedName>
    <definedName name="ATENCIONES_MAY_15" localSheetId="6">May!#REF!</definedName>
    <definedName name="ATENCIONES_MAY_15" localSheetId="12">Nov!#REF!</definedName>
    <definedName name="ATENCIONES_MAY_15" localSheetId="11">Oct!#REF!</definedName>
    <definedName name="ATENCIONES_MAY_15" localSheetId="10">Set!#REF!</definedName>
    <definedName name="ATENCIONES_MAY_15">ACUMULADO!#REF!</definedName>
    <definedName name="ATENDIDA">METAS!#REF!</definedName>
    <definedName name="AVANCE_cONTROL">#REF!</definedName>
    <definedName name="AVANCE_ENTOMOLOGICA">#REF!</definedName>
    <definedName name="AY20.">METAS!#REF!</definedName>
    <definedName name="CANES_VACUNADOS" localSheetId="5">Abr!#REF!</definedName>
    <definedName name="CANES_VACUNADOS" localSheetId="9">Ago!#REF!</definedName>
    <definedName name="CANES_VACUNADOS" localSheetId="13">Dic!#REF!</definedName>
    <definedName name="CANES_VACUNADOS" localSheetId="2">Ene!#REF!</definedName>
    <definedName name="CANES_VACUNADOS" localSheetId="3">Feb!#REF!</definedName>
    <definedName name="CANES_VACUNADOS" localSheetId="8">Jul!#REF!</definedName>
    <definedName name="CANES_VACUNADOS" localSheetId="7">Jun!#REF!</definedName>
    <definedName name="CANES_VACUNADOS" localSheetId="4">Mar!#REF!</definedName>
    <definedName name="CANES_VACUNADOS" localSheetId="6">May!#REF!</definedName>
    <definedName name="CANES_VACUNADOS" localSheetId="12">Nov!#REF!</definedName>
    <definedName name="CANES_VACUNADOS" localSheetId="11">Oct!#REF!</definedName>
    <definedName name="CANES_VACUNADOS" localSheetId="10">Set!#REF!</definedName>
    <definedName name="CANES_VACUNADOS">ACUMULADO!#REF!</definedName>
    <definedName name="CAPACITACION_DOCENTES_CANCER" localSheetId="5">Abr!#REF!</definedName>
    <definedName name="CAPACITACION_DOCENTES_CANCER" localSheetId="9">Ago!#REF!</definedName>
    <definedName name="CAPACITACION_DOCENTES_CANCER" localSheetId="13">Dic!#REF!</definedName>
    <definedName name="CAPACITACION_DOCENTES_CANCER" localSheetId="2">Ene!#REF!</definedName>
    <definedName name="CAPACITACION_DOCENTES_CANCER" localSheetId="3">Feb!#REF!</definedName>
    <definedName name="CAPACITACION_DOCENTES_CANCER" localSheetId="8">Jul!#REF!</definedName>
    <definedName name="CAPACITACION_DOCENTES_CANCER" localSheetId="7">Jun!#REF!</definedName>
    <definedName name="CAPACITACION_DOCENTES_CANCER" localSheetId="4">Mar!#REF!</definedName>
    <definedName name="CAPACITACION_DOCENTES_CANCER" localSheetId="6">May!#REF!</definedName>
    <definedName name="CAPACITACION_DOCENTES_CANCER" localSheetId="12">Nov!#REF!</definedName>
    <definedName name="CAPACITACION_DOCENTES_CANCER" localSheetId="11">Oct!#REF!</definedName>
    <definedName name="CAPACITACION_DOCENTES_CANCER" localSheetId="10">Set!#REF!</definedName>
    <definedName name="CAPACITACION_DOCENTES_CANCER">ACUMULADO!#REF!</definedName>
    <definedName name="CASOS_LEISHMANIA" localSheetId="5">Abr!#REF!</definedName>
    <definedName name="CASOS_LEISHMANIA" localSheetId="9">Ago!#REF!</definedName>
    <definedName name="CASOS_LEISHMANIA" localSheetId="13">Dic!#REF!</definedName>
    <definedName name="CASOS_LEISHMANIA" localSheetId="2">Ene!#REF!</definedName>
    <definedName name="CASOS_LEISHMANIA" localSheetId="3">Feb!#REF!</definedName>
    <definedName name="CASOS_LEISHMANIA" localSheetId="8">Jul!#REF!</definedName>
    <definedName name="CASOS_LEISHMANIA" localSheetId="7">Jun!#REF!</definedName>
    <definedName name="CASOS_LEISHMANIA" localSheetId="4">Mar!#REF!</definedName>
    <definedName name="CASOS_LEISHMANIA" localSheetId="6">May!#REF!</definedName>
    <definedName name="CASOS_LEISHMANIA" localSheetId="12">Nov!#REF!</definedName>
    <definedName name="CASOS_LEISHMANIA" localSheetId="11">Oct!#REF!</definedName>
    <definedName name="CASOS_LEISHMANIA" localSheetId="10">Set!#REF!</definedName>
    <definedName name="CASOS_LEISHMANIA">ACUMULADO!#REF!</definedName>
    <definedName name="CASOS_LEISHMANIASIS">#REF!</definedName>
    <definedName name="CASOS_TBC" localSheetId="5">Abr!#REF!</definedName>
    <definedName name="CASOS_TBC" localSheetId="9">Ago!#REF!</definedName>
    <definedName name="CASOS_TBC" localSheetId="13">Dic!#REF!</definedName>
    <definedName name="CASOS_TBC" localSheetId="2">Ene!#REF!</definedName>
    <definedName name="CASOS_TBC" localSheetId="3">Feb!#REF!</definedName>
    <definedName name="CASOS_TBC" localSheetId="8">Jul!#REF!</definedName>
    <definedName name="CASOS_TBC" localSheetId="7">Jun!#REF!</definedName>
    <definedName name="CASOS_TBC" localSheetId="4">Mar!#REF!</definedName>
    <definedName name="CASOS_TBC" localSheetId="6">May!#REF!</definedName>
    <definedName name="CASOS_TBC" localSheetId="12">Nov!#REF!</definedName>
    <definedName name="CASOS_TBC" localSheetId="11">Oct!#REF!</definedName>
    <definedName name="CASOS_TBC" localSheetId="10">Set!#REF!</definedName>
    <definedName name="CASOS_TBC">ACUMULADO!#REF!</definedName>
    <definedName name="CASOS_TBC_TAMIZADOS_VIH" localSheetId="5">Abr!#REF!</definedName>
    <definedName name="CASOS_TBC_TAMIZADOS_VIH" localSheetId="9">Ago!#REF!</definedName>
    <definedName name="CASOS_TBC_TAMIZADOS_VIH" localSheetId="13">Dic!#REF!</definedName>
    <definedName name="CASOS_TBC_TAMIZADOS_VIH" localSheetId="2">Ene!#REF!</definedName>
    <definedName name="CASOS_TBC_TAMIZADOS_VIH" localSheetId="3">Feb!#REF!</definedName>
    <definedName name="CASOS_TBC_TAMIZADOS_VIH" localSheetId="8">Jul!#REF!</definedName>
    <definedName name="CASOS_TBC_TAMIZADOS_VIH" localSheetId="7">Jun!#REF!</definedName>
    <definedName name="CASOS_TBC_TAMIZADOS_VIH" localSheetId="4">Mar!#REF!</definedName>
    <definedName name="CASOS_TBC_TAMIZADOS_VIH" localSheetId="6">May!#REF!</definedName>
    <definedName name="CASOS_TBC_TAMIZADOS_VIH" localSheetId="12">Nov!#REF!</definedName>
    <definedName name="CASOS_TBC_TAMIZADOS_VIH" localSheetId="11">Oct!#REF!</definedName>
    <definedName name="CASOS_TBC_TAMIZADOS_VIH" localSheetId="10">Set!#REF!</definedName>
    <definedName name="CASOS_TBC_TAMIZADOS_VIH">ACUMULADO!#REF!</definedName>
    <definedName name="CERTIFICADOS_DISCAPACIDAD" localSheetId="5">Abr!#REF!</definedName>
    <definedName name="CERTIFICADOS_DISCAPACIDAD" localSheetId="9">Ago!#REF!</definedName>
    <definedName name="CERTIFICADOS_DISCAPACIDAD" localSheetId="13">Dic!#REF!</definedName>
    <definedName name="CERTIFICADOS_DISCAPACIDAD" localSheetId="2">Ene!#REF!</definedName>
    <definedName name="CERTIFICADOS_DISCAPACIDAD" localSheetId="3">Feb!#REF!</definedName>
    <definedName name="CERTIFICADOS_DISCAPACIDAD" localSheetId="8">Jul!#REF!</definedName>
    <definedName name="CERTIFICADOS_DISCAPACIDAD" localSheetId="7">Jun!#REF!</definedName>
    <definedName name="CERTIFICADOS_DISCAPACIDAD" localSheetId="4">Mar!#REF!</definedName>
    <definedName name="CERTIFICADOS_DISCAPACIDAD" localSheetId="6">May!#REF!</definedName>
    <definedName name="CERTIFICADOS_DISCAPACIDAD" localSheetId="12">Nov!#REF!</definedName>
    <definedName name="CERTIFICADOS_DISCAPACIDAD" localSheetId="11">Oct!#REF!</definedName>
    <definedName name="CERTIFICADOS_DISCAPACIDAD" localSheetId="10">Set!#REF!</definedName>
    <definedName name="CERTIFICADOS_DISCAPACIDAD">ACUMULADO!#REF!</definedName>
    <definedName name="CONSEJERIA_VIH_ITS" localSheetId="5">Abr!#REF!</definedName>
    <definedName name="CONSEJERIA_VIH_ITS" localSheetId="9">Ago!#REF!</definedName>
    <definedName name="CONSEJERIA_VIH_ITS" localSheetId="13">Dic!#REF!</definedName>
    <definedName name="CONSEJERIA_VIH_ITS" localSheetId="2">Ene!#REF!</definedName>
    <definedName name="CONSEJERIA_VIH_ITS" localSheetId="3">Feb!#REF!</definedName>
    <definedName name="CONSEJERIA_VIH_ITS" localSheetId="8">Jul!#REF!</definedName>
    <definedName name="CONSEJERIA_VIH_ITS" localSheetId="7">Jun!#REF!</definedName>
    <definedName name="CONSEJERIA_VIH_ITS" localSheetId="4">Mar!#REF!</definedName>
    <definedName name="CONSEJERIA_VIH_ITS" localSheetId="6">May!#REF!</definedName>
    <definedName name="CONSEJERIA_VIH_ITS" localSheetId="12">Nov!#REF!</definedName>
    <definedName name="CONSEJERIA_VIH_ITS" localSheetId="11">Oct!#REF!</definedName>
    <definedName name="CONSEJERIA_VIH_ITS" localSheetId="10">Set!#REF!</definedName>
    <definedName name="CONSEJERIA_VIH_ITS">ACUMULADO!#REF!</definedName>
    <definedName name="CONTACTO_CENSADO" localSheetId="5">Abr!#REF!</definedName>
    <definedName name="CONTACTO_CENSADO" localSheetId="9">Ago!#REF!</definedName>
    <definedName name="CONTACTO_CENSADO" localSheetId="13">Dic!#REF!</definedName>
    <definedName name="CONTACTO_CENSADO" localSheetId="2">Ene!#REF!</definedName>
    <definedName name="CONTACTO_CENSADO" localSheetId="3">Feb!#REF!</definedName>
    <definedName name="CONTACTO_CENSADO" localSheetId="8">Jul!#REF!</definedName>
    <definedName name="CONTACTO_CENSADO" localSheetId="7">Jun!#REF!</definedName>
    <definedName name="CONTACTO_CENSADO" localSheetId="4">Mar!#REF!</definedName>
    <definedName name="CONTACTO_CENSADO" localSheetId="6">May!#REF!</definedName>
    <definedName name="CONTACTO_CENSADO" localSheetId="12">Nov!#REF!</definedName>
    <definedName name="CONTACTO_CENSADO" localSheetId="11">Oct!#REF!</definedName>
    <definedName name="CONTACTO_CENSADO" localSheetId="10">Set!#REF!</definedName>
    <definedName name="CONTACTO_CENSADO">ACUMULADO!#REF!</definedName>
    <definedName name="CONTACTO_EXAMINADO" localSheetId="5">Abr!#REF!</definedName>
    <definedName name="CONTACTO_EXAMINADO" localSheetId="9">Ago!#REF!</definedName>
    <definedName name="CONTACTO_EXAMINADO" localSheetId="13">Dic!#REF!</definedName>
    <definedName name="CONTACTO_EXAMINADO" localSheetId="2">Ene!#REF!</definedName>
    <definedName name="CONTACTO_EXAMINADO" localSheetId="3">Feb!#REF!</definedName>
    <definedName name="CONTACTO_EXAMINADO" localSheetId="8">Jul!#REF!</definedName>
    <definedName name="CONTACTO_EXAMINADO" localSheetId="7">Jun!#REF!</definedName>
    <definedName name="CONTACTO_EXAMINADO" localSheetId="4">Mar!#REF!</definedName>
    <definedName name="CONTACTO_EXAMINADO" localSheetId="6">May!#REF!</definedName>
    <definedName name="CONTACTO_EXAMINADO" localSheetId="12">Nov!#REF!</definedName>
    <definedName name="CONTACTO_EXAMINADO" localSheetId="11">Oct!#REF!</definedName>
    <definedName name="CONTACTO_EXAMINADO" localSheetId="10">Set!#REF!</definedName>
    <definedName name="CONTACTO_EXAMINADO">ACUMULADO!#REF!</definedName>
    <definedName name="CONTROLADA" localSheetId="5">Abr!#REF!</definedName>
    <definedName name="CONTROLADA" localSheetId="9">Ago!#REF!</definedName>
    <definedName name="CONTROLADA" localSheetId="13">Dic!#REF!</definedName>
    <definedName name="CONTROLADA" localSheetId="2">Ene!#REF!</definedName>
    <definedName name="CONTROLADA" localSheetId="3">Feb!#REF!</definedName>
    <definedName name="CONTROLADA" localSheetId="8">Jul!#REF!</definedName>
    <definedName name="CONTROLADA" localSheetId="7">Jun!#REF!</definedName>
    <definedName name="CONTROLADA" localSheetId="4">Mar!#REF!</definedName>
    <definedName name="CONTROLADA" localSheetId="6">May!#REF!</definedName>
    <definedName name="CONTROLADA" localSheetId="12">Nov!#REF!</definedName>
    <definedName name="CONTROLADA" localSheetId="11">Oct!#REF!</definedName>
    <definedName name="CONTROLADA" localSheetId="10">Set!#REF!</definedName>
    <definedName name="CONTROLADA">ACUMULADO!#REF!</definedName>
    <definedName name="DESPARACITACION_3_17ANIOS" localSheetId="5">Abr!#REF!</definedName>
    <definedName name="DESPARACITACION_3_17ANIOS" localSheetId="9">Ago!#REF!</definedName>
    <definedName name="DESPARACITACION_3_17ANIOS" localSheetId="13">Dic!#REF!</definedName>
    <definedName name="DESPARACITACION_3_17ANIOS" localSheetId="2">Ene!#REF!</definedName>
    <definedName name="DESPARACITACION_3_17ANIOS" localSheetId="3">Feb!#REF!</definedName>
    <definedName name="DESPARACITACION_3_17ANIOS" localSheetId="8">Jul!#REF!</definedName>
    <definedName name="DESPARACITACION_3_17ANIOS" localSheetId="7">Jun!#REF!</definedName>
    <definedName name="DESPARACITACION_3_17ANIOS" localSheetId="4">Mar!#REF!</definedName>
    <definedName name="DESPARACITACION_3_17ANIOS" localSheetId="6">May!#REF!</definedName>
    <definedName name="DESPARACITACION_3_17ANIOS" localSheetId="12">Nov!#REF!</definedName>
    <definedName name="DESPARACITACION_3_17ANIOS" localSheetId="11">Oct!#REF!</definedName>
    <definedName name="DESPARACITACION_3_17ANIOS" localSheetId="10">Set!#REF!</definedName>
    <definedName name="DESPARACITACION_3_17ANIOS">ACUMULADO!#REF!</definedName>
    <definedName name="ERRORES_REFRACTARIOS_3_11ANIOS" localSheetId="5">Abr!#REF!</definedName>
    <definedName name="ERRORES_REFRACTARIOS_3_11ANIOS" localSheetId="9">Ago!#REF!</definedName>
    <definedName name="ERRORES_REFRACTARIOS_3_11ANIOS" localSheetId="13">Dic!#REF!</definedName>
    <definedName name="ERRORES_REFRACTARIOS_3_11ANIOS" localSheetId="2">Ene!#REF!</definedName>
    <definedName name="ERRORES_REFRACTARIOS_3_11ANIOS" localSheetId="3">Feb!#REF!</definedName>
    <definedName name="ERRORES_REFRACTARIOS_3_11ANIOS" localSheetId="8">Jul!#REF!</definedName>
    <definedName name="ERRORES_REFRACTARIOS_3_11ANIOS" localSheetId="7">Jun!#REF!</definedName>
    <definedName name="ERRORES_REFRACTARIOS_3_11ANIOS" localSheetId="4">Mar!#REF!</definedName>
    <definedName name="ERRORES_REFRACTARIOS_3_11ANIOS" localSheetId="6">May!#REF!</definedName>
    <definedName name="ERRORES_REFRACTARIOS_3_11ANIOS" localSheetId="12">Nov!#REF!</definedName>
    <definedName name="ERRORES_REFRACTARIOS_3_11ANIOS" localSheetId="11">Oct!#REF!</definedName>
    <definedName name="ERRORES_REFRACTARIOS_3_11ANIOS" localSheetId="10">Set!#REF!</definedName>
    <definedName name="ERRORES_REFRACTARIOS_3_11ANIOS">ACUMULADO!#REF!</definedName>
    <definedName name="ESTRATEGIA_DRIANZA" localSheetId="5">Abr!#REF!</definedName>
    <definedName name="ESTRATEGIA_DRIANZA" localSheetId="9">Ago!#REF!</definedName>
    <definedName name="ESTRATEGIA_DRIANZA" localSheetId="13">Dic!#REF!</definedName>
    <definedName name="ESTRATEGIA_DRIANZA" localSheetId="2">Ene!#REF!</definedName>
    <definedName name="ESTRATEGIA_DRIANZA" localSheetId="3">Feb!#REF!</definedName>
    <definedName name="ESTRATEGIA_DRIANZA" localSheetId="8">Jul!#REF!</definedName>
    <definedName name="ESTRATEGIA_DRIANZA" localSheetId="7">Jun!#REF!</definedName>
    <definedName name="ESTRATEGIA_DRIANZA" localSheetId="4">Mar!#REF!</definedName>
    <definedName name="ESTRATEGIA_DRIANZA" localSheetId="6">May!#REF!</definedName>
    <definedName name="ESTRATEGIA_DRIANZA" localSheetId="12">Nov!#REF!</definedName>
    <definedName name="ESTRATEGIA_DRIANZA" localSheetId="11">Oct!#REF!</definedName>
    <definedName name="ESTRATEGIA_DRIANZA" localSheetId="10">Set!#REF!</definedName>
    <definedName name="ESTRATEGIA_DRIANZA">ACUMULADO!#REF!</definedName>
    <definedName name="EVALUACION_ORAL_COMPLETA" localSheetId="5">Abr!#REF!</definedName>
    <definedName name="EVALUACION_ORAL_COMPLETA" localSheetId="9">Ago!#REF!</definedName>
    <definedName name="EVALUACION_ORAL_COMPLETA" localSheetId="13">Dic!#REF!</definedName>
    <definedName name="EVALUACION_ORAL_COMPLETA" localSheetId="2">Ene!#REF!</definedName>
    <definedName name="EVALUACION_ORAL_COMPLETA" localSheetId="3">Feb!#REF!</definedName>
    <definedName name="EVALUACION_ORAL_COMPLETA" localSheetId="8">Jul!#REF!</definedName>
    <definedName name="EVALUACION_ORAL_COMPLETA" localSheetId="7">Jun!#REF!</definedName>
    <definedName name="EVALUACION_ORAL_COMPLETA" localSheetId="4">Mar!#REF!</definedName>
    <definedName name="EVALUACION_ORAL_COMPLETA" localSheetId="6">May!#REF!</definedName>
    <definedName name="EVALUACION_ORAL_COMPLETA" localSheetId="12">Nov!#REF!</definedName>
    <definedName name="EVALUACION_ORAL_COMPLETA" localSheetId="11">Oct!#REF!</definedName>
    <definedName name="EVALUACION_ORAL_COMPLETA" localSheetId="10">Set!#REF!</definedName>
    <definedName name="EVALUACION_ORAL_COMPLETA">ACUMULADO!#REF!</definedName>
    <definedName name="INFLUENZA_60MAS" localSheetId="5">Abr!#REF!</definedName>
    <definedName name="INFLUENZA_60MAS" localSheetId="9">Ago!#REF!</definedName>
    <definedName name="INFLUENZA_60MAS" localSheetId="13">Dic!#REF!</definedName>
    <definedName name="INFLUENZA_60MAS" localSheetId="2">Ene!#REF!</definedName>
    <definedName name="INFLUENZA_60MAS" localSheetId="3">Feb!#REF!</definedName>
    <definedName name="INFLUENZA_60MAS" localSheetId="8">Jul!#REF!</definedName>
    <definedName name="INFLUENZA_60MAS" localSheetId="7">Jun!#REF!</definedName>
    <definedName name="INFLUENZA_60MAS" localSheetId="4">Mar!#REF!</definedName>
    <definedName name="INFLUENZA_60MAS" localSheetId="6">May!#REF!</definedName>
    <definedName name="INFLUENZA_60MAS" localSheetId="12">Nov!#REF!</definedName>
    <definedName name="INFLUENZA_60MAS" localSheetId="11">Oct!#REF!</definedName>
    <definedName name="INFLUENZA_60MAS" localSheetId="10">Set!#REF!</definedName>
    <definedName name="INFLUENZA_60MAS">ACUMULADO!#REF!</definedName>
    <definedName name="IVA" localSheetId="5">Abr!#REF!</definedName>
    <definedName name="IVA" localSheetId="9">Ago!#REF!</definedName>
    <definedName name="IVA" localSheetId="13">Dic!#REF!</definedName>
    <definedName name="IVA" localSheetId="2">Ene!#REF!</definedName>
    <definedName name="IVA" localSheetId="3">Feb!#REF!</definedName>
    <definedName name="IVA" localSheetId="8">Jul!#REF!</definedName>
    <definedName name="IVA" localSheetId="7">Jun!#REF!</definedName>
    <definedName name="IVA" localSheetId="4">Mar!#REF!</definedName>
    <definedName name="IVA" localSheetId="6">May!#REF!</definedName>
    <definedName name="IVA" localSheetId="12">Nov!#REF!</definedName>
    <definedName name="IVA" localSheetId="11">Oct!#REF!</definedName>
    <definedName name="IVA" localSheetId="10">Set!#REF!</definedName>
    <definedName name="IVA">ACUMULADO!#REF!</definedName>
    <definedName name="IVAA" localSheetId="5">Abr!#REF!</definedName>
    <definedName name="IVAA" localSheetId="9">Ago!#REF!</definedName>
    <definedName name="IVAA" localSheetId="13">Dic!#REF!</definedName>
    <definedName name="IVAA" localSheetId="2">Ene!#REF!</definedName>
    <definedName name="IVAA" localSheetId="3">Feb!#REF!</definedName>
    <definedName name="IVAA" localSheetId="8">Jul!#REF!</definedName>
    <definedName name="IVAA" localSheetId="7">Jun!#REF!</definedName>
    <definedName name="IVAA" localSheetId="4">Mar!#REF!</definedName>
    <definedName name="IVAA" localSheetId="6">May!#REF!</definedName>
    <definedName name="IVAA" localSheetId="12">Nov!#REF!</definedName>
    <definedName name="IVAA" localSheetId="11">Oct!#REF!</definedName>
    <definedName name="IVAA" localSheetId="10">Set!#REF!</definedName>
    <definedName name="IVAA">ACUMULADO!#REF!</definedName>
    <definedName name="MAMAS" localSheetId="5">Abr!#REF!</definedName>
    <definedName name="MAMAS" localSheetId="9">Ago!#REF!</definedName>
    <definedName name="MAMAS" localSheetId="13">Dic!#REF!</definedName>
    <definedName name="MAMAS" localSheetId="2">Ene!#REF!</definedName>
    <definedName name="MAMAS" localSheetId="3">Feb!#REF!</definedName>
    <definedName name="MAMAS" localSheetId="8">Jul!#REF!</definedName>
    <definedName name="MAMAS" localSheetId="7">Jun!#REF!</definedName>
    <definedName name="MAMAS" localSheetId="4">Mar!#REF!</definedName>
    <definedName name="MAMAS" localSheetId="6">May!#REF!</definedName>
    <definedName name="MAMAS" localSheetId="12">Nov!#REF!</definedName>
    <definedName name="MAMAS" localSheetId="11">Oct!#REF!</definedName>
    <definedName name="MAMAS" localSheetId="10">Set!#REF!</definedName>
    <definedName name="MAMAS">ACUMULADO!#REF!</definedName>
    <definedName name="META_ADUL_JOVEN_CONSEJERIA_VIH_ITS">METAS!#REF!</definedName>
    <definedName name="META_ANIMAL_MORDEDOR_CONTROLADO">METAS!#REF!</definedName>
    <definedName name="META_ATENCION_ODONTOLOGICA_PREVENTIVA">METAS!#REF!</definedName>
    <definedName name="META_CANES_VACUNADOS">METAS!#REF!</definedName>
    <definedName name="META_CETIFICACION_DISCAPACIDAD">METAS!#REF!</definedName>
    <definedName name="META_DESPARACITACION_3_17ANIOS">METAS!#REF!</definedName>
    <definedName name="META_DOCENTES_CAPACITADOS_CANCER">METAS!#REF!</definedName>
    <definedName name="META_ENTOMOLOGICA">METAS!#REF!</definedName>
    <definedName name="META_ERRORES_REFRACTARIOS_3_11ANIOS">METAS!#REF!</definedName>
    <definedName name="META_ESTRATEGIA_DRIANZA">METAS!#REF!</definedName>
    <definedName name="META_INFLUE_60MAS">METAS!#REF!</definedName>
    <definedName name="META_IVAA">METAS!#REF!</definedName>
    <definedName name="META_MAMAS">METAS!#REF!</definedName>
    <definedName name="META_MUESTRA_POSITIVAS_MURCIELAGOS">METAS!#REF!</definedName>
    <definedName name="META_MUESTRAS_CANINAS_REMITIDAS">METAS!#REF!</definedName>
    <definedName name="META_NEUMO_60MAS">METAS!#REF!</definedName>
    <definedName name="META_PAP">METAS!#REF!</definedName>
    <definedName name="META_PAREJAS_PROTEGIDAS">METAS!#REF!</definedName>
    <definedName name="META_PERSONAS_MORDIDAS">METAS!#REF!</definedName>
    <definedName name="META_PERSONAS_MORDIDAS_CONTROLADAS">METAS!#REF!</definedName>
    <definedName name="META_PERSONAS_MORDIDAS_INICIAN_TRATAMIENTO">METAS!#REF!</definedName>
    <definedName name="META_PUERPERAS_CONTOLADAS">METAS!#REF!</definedName>
    <definedName name="META_RABIA_CANINA">METAS!#REF!</definedName>
    <definedName name="META_SEGUNDA_ATEN_DONT">METAS!#REF!</definedName>
    <definedName name="META_SESION_ENTRANAMIENTO_ADOLESCENTES">METAS!#REF!</definedName>
    <definedName name="META_SESION_ENTRENAMIENTO_NIÑOS">METAS!#REF!</definedName>
    <definedName name="META_SRI">METAS!#REF!</definedName>
    <definedName name="META_SUPLE_HIERRO">METAS!#REF!</definedName>
    <definedName name="META_TAMIZAJE_CATARATA">METAS!#REF!</definedName>
    <definedName name="META_TAMIZAJE_DEPRE_ALVOHOL_CONDUCTA_SUICIDA">METAS!#REF!</definedName>
    <definedName name="META_TAMIZAJE_GLAUCOMA">METAS!#REF!</definedName>
    <definedName name="META_TAMIZAJE_VIF">METAS!#REF!</definedName>
    <definedName name="META_TAMIZAJE_VIF_0_17">METAS!#REF!</definedName>
    <definedName name="META_TAMIZAJE_VIH_SIFILIS">METAS!#REF!</definedName>
    <definedName name="META_TTO_ANSIEDAD">METAS!#REF!</definedName>
    <definedName name="META_TTO_CONDUCTA_SUICIDA">METAS!#REF!</definedName>
    <definedName name="META_TTO_DEPRESION">METAS!#REF!</definedName>
    <definedName name="META_TTO_MALTRATO_0_17">METAS!#REF!</definedName>
    <definedName name="META_TTO_TRANSTORNO_AUTISTA_0_17">METAS!#REF!</definedName>
    <definedName name="META_TTO_TRANSTORNOS_MENTALES_0_17">METAS!#REF!</definedName>
    <definedName name="META_TTO_VIF">METAS!#REF!</definedName>
    <definedName name="META_VALORACION_60MAS">METAS!#REF!</definedName>
    <definedName name="META_VPH_9AÑIOS">METAS!#REF!</definedName>
    <definedName name="MUESTRA_POSITIVAS_MURCIELAGOS" localSheetId="5">Abr!#REF!</definedName>
    <definedName name="MUESTRA_POSITIVAS_MURCIELAGOS" localSheetId="9">Ago!#REF!</definedName>
    <definedName name="MUESTRA_POSITIVAS_MURCIELAGOS" localSheetId="13">Dic!#REF!</definedName>
    <definedName name="MUESTRA_POSITIVAS_MURCIELAGOS" localSheetId="2">Ene!#REF!</definedName>
    <definedName name="MUESTRA_POSITIVAS_MURCIELAGOS" localSheetId="3">Feb!#REF!</definedName>
    <definedName name="MUESTRA_POSITIVAS_MURCIELAGOS" localSheetId="8">Jul!#REF!</definedName>
    <definedName name="MUESTRA_POSITIVAS_MURCIELAGOS" localSheetId="7">Jun!#REF!</definedName>
    <definedName name="MUESTRA_POSITIVAS_MURCIELAGOS" localSheetId="4">Mar!#REF!</definedName>
    <definedName name="MUESTRA_POSITIVAS_MURCIELAGOS" localSheetId="6">May!#REF!</definedName>
    <definedName name="MUESTRA_POSITIVAS_MURCIELAGOS" localSheetId="12">Nov!#REF!</definedName>
    <definedName name="MUESTRA_POSITIVAS_MURCIELAGOS" localSheetId="11">Oct!#REF!</definedName>
    <definedName name="MUESTRA_POSITIVAS_MURCIELAGOS" localSheetId="10">Set!#REF!</definedName>
    <definedName name="MUESTRA_POSITIVAS_MURCIELAGOS">ACUMULADO!#REF!</definedName>
    <definedName name="MUESTRAS_CANINAS_REMITIDAS" localSheetId="5">Abr!#REF!</definedName>
    <definedName name="MUESTRAS_CANINAS_REMITIDAS" localSheetId="9">Ago!#REF!</definedName>
    <definedName name="MUESTRAS_CANINAS_REMITIDAS" localSheetId="13">Dic!#REF!</definedName>
    <definedName name="MUESTRAS_CANINAS_REMITIDAS" localSheetId="2">Ene!#REF!</definedName>
    <definedName name="MUESTRAS_CANINAS_REMITIDAS" localSheetId="3">Feb!#REF!</definedName>
    <definedName name="MUESTRAS_CANINAS_REMITIDAS" localSheetId="8">Jul!#REF!</definedName>
    <definedName name="MUESTRAS_CANINAS_REMITIDAS" localSheetId="7">Jun!#REF!</definedName>
    <definedName name="MUESTRAS_CANINAS_REMITIDAS" localSheetId="4">Mar!#REF!</definedName>
    <definedName name="MUESTRAS_CANINAS_REMITIDAS" localSheetId="6">May!#REF!</definedName>
    <definedName name="MUESTRAS_CANINAS_REMITIDAS" localSheetId="12">Nov!#REF!</definedName>
    <definedName name="MUESTRAS_CANINAS_REMITIDAS" localSheetId="11">Oct!#REF!</definedName>
    <definedName name="MUESTRAS_CANINAS_REMITIDAS" localSheetId="10">Set!#REF!</definedName>
    <definedName name="MUESTRAS_CANINAS_REMITIDAS">ACUMULADO!#REF!</definedName>
    <definedName name="NEUMO_60MAS" localSheetId="5">Abr!#REF!</definedName>
    <definedName name="NEUMO_60MAS" localSheetId="9">Ago!#REF!</definedName>
    <definedName name="NEUMO_60MAS" localSheetId="13">Dic!#REF!</definedName>
    <definedName name="NEUMO_60MAS" localSheetId="2">Ene!#REF!</definedName>
    <definedName name="NEUMO_60MAS" localSheetId="3">Feb!#REF!</definedName>
    <definedName name="NEUMO_60MAS" localSheetId="8">Jul!#REF!</definedName>
    <definedName name="NEUMO_60MAS" localSheetId="7">Jun!#REF!</definedName>
    <definedName name="NEUMO_60MAS" localSheetId="4">Mar!#REF!</definedName>
    <definedName name="NEUMO_60MAS" localSheetId="6">May!#REF!</definedName>
    <definedName name="NEUMO_60MAS" localSheetId="12">Nov!#REF!</definedName>
    <definedName name="NEUMO_60MAS" localSheetId="11">Oct!#REF!</definedName>
    <definedName name="NEUMO_60MAS" localSheetId="10">Set!#REF!</definedName>
    <definedName name="NEUMO_60MAS">ACUMULADO!#REF!</definedName>
    <definedName name="PAP" localSheetId="5">Abr!#REF!</definedName>
    <definedName name="PAP" localSheetId="9">Ago!#REF!</definedName>
    <definedName name="PAP" localSheetId="13">Dic!#REF!</definedName>
    <definedName name="PAP" localSheetId="2">Ene!#REF!</definedName>
    <definedName name="PAP" localSheetId="3">Feb!#REF!</definedName>
    <definedName name="PAP" localSheetId="8">Jul!#REF!</definedName>
    <definedName name="PAP" localSheetId="7">Jun!#REF!</definedName>
    <definedName name="PAP" localSheetId="4">Mar!#REF!</definedName>
    <definedName name="PAP" localSheetId="6">May!#REF!</definedName>
    <definedName name="PAP" localSheetId="12">Nov!#REF!</definedName>
    <definedName name="PAP" localSheetId="11">Oct!#REF!</definedName>
    <definedName name="PAP" localSheetId="10">Set!#REF!</definedName>
    <definedName name="PAP">ACUMULADO!#REF!</definedName>
    <definedName name="PAREJAS_PROTEGIDAS" localSheetId="5">Abr!#REF!</definedName>
    <definedName name="PAREJAS_PROTEGIDAS" localSheetId="9">Ago!#REF!</definedName>
    <definedName name="PAREJAS_PROTEGIDAS" localSheetId="13">Dic!#REF!</definedName>
    <definedName name="PAREJAS_PROTEGIDAS" localSheetId="2">Ene!#REF!</definedName>
    <definedName name="PAREJAS_PROTEGIDAS" localSheetId="3">Feb!#REF!</definedName>
    <definedName name="PAREJAS_PROTEGIDAS" localSheetId="8">Jul!#REF!</definedName>
    <definedName name="PAREJAS_PROTEGIDAS" localSheetId="7">Jun!#REF!</definedName>
    <definedName name="PAREJAS_PROTEGIDAS" localSheetId="4">Mar!#REF!</definedName>
    <definedName name="PAREJAS_PROTEGIDAS" localSheetId="6">May!#REF!</definedName>
    <definedName name="PAREJAS_PROTEGIDAS" localSheetId="12">Nov!#REF!</definedName>
    <definedName name="PAREJAS_PROTEGIDAS" localSheetId="11">Oct!#REF!</definedName>
    <definedName name="PAREJAS_PROTEGIDAS" localSheetId="10">Set!#REF!</definedName>
    <definedName name="PAREJAS_PROTEGIDAS">ACUMULADO!#REF!</definedName>
    <definedName name="PERSONAS_MORDIDAS" localSheetId="5">Abr!#REF!</definedName>
    <definedName name="PERSONAS_MORDIDAS" localSheetId="9">Ago!#REF!</definedName>
    <definedName name="PERSONAS_MORDIDAS" localSheetId="13">Dic!#REF!</definedName>
    <definedName name="PERSONAS_MORDIDAS" localSheetId="2">Ene!#REF!</definedName>
    <definedName name="PERSONAS_MORDIDAS" localSheetId="3">Feb!#REF!</definedName>
    <definedName name="PERSONAS_MORDIDAS" localSheetId="8">Jul!#REF!</definedName>
    <definedName name="PERSONAS_MORDIDAS" localSheetId="7">Jun!#REF!</definedName>
    <definedName name="PERSONAS_MORDIDAS" localSheetId="4">Mar!#REF!</definedName>
    <definedName name="PERSONAS_MORDIDAS" localSheetId="6">May!#REF!</definedName>
    <definedName name="PERSONAS_MORDIDAS" localSheetId="12">Nov!#REF!</definedName>
    <definedName name="PERSONAS_MORDIDAS" localSheetId="11">Oct!#REF!</definedName>
    <definedName name="PERSONAS_MORDIDAS" localSheetId="10">Set!#REF!</definedName>
    <definedName name="PERSONAS_MORDIDAS">ACUMULADO!#REF!</definedName>
    <definedName name="PERSONAS_MORDIDAS_CONTROLADAS" localSheetId="5">Abr!#REF!</definedName>
    <definedName name="PERSONAS_MORDIDAS_CONTROLADAS" localSheetId="9">Ago!#REF!</definedName>
    <definedName name="PERSONAS_MORDIDAS_CONTROLADAS" localSheetId="13">Dic!#REF!</definedName>
    <definedName name="PERSONAS_MORDIDAS_CONTROLADAS" localSheetId="2">Ene!#REF!</definedName>
    <definedName name="PERSONAS_MORDIDAS_CONTROLADAS" localSheetId="3">Feb!#REF!</definedName>
    <definedName name="PERSONAS_MORDIDAS_CONTROLADAS" localSheetId="8">Jul!#REF!</definedName>
    <definedName name="PERSONAS_MORDIDAS_CONTROLADAS" localSheetId="7">Jun!#REF!</definedName>
    <definedName name="PERSONAS_MORDIDAS_CONTROLADAS" localSheetId="4">Mar!#REF!</definedName>
    <definedName name="PERSONAS_MORDIDAS_CONTROLADAS" localSheetId="6">May!#REF!</definedName>
    <definedName name="PERSONAS_MORDIDAS_CONTROLADAS" localSheetId="12">Nov!#REF!</definedName>
    <definedName name="PERSONAS_MORDIDAS_CONTROLADAS" localSheetId="11">Oct!#REF!</definedName>
    <definedName name="PERSONAS_MORDIDAS_CONTROLADAS" localSheetId="10">Set!#REF!</definedName>
    <definedName name="PERSONAS_MORDIDAS_CONTROLADAS">ACUMULADO!#REF!</definedName>
    <definedName name="PERSONAS_MORDIDAS_INICIAN_TRATAMIENTO" localSheetId="5">Abr!#REF!</definedName>
    <definedName name="PERSONAS_MORDIDAS_INICIAN_TRATAMIENTO" localSheetId="9">Ago!#REF!</definedName>
    <definedName name="PERSONAS_MORDIDAS_INICIAN_TRATAMIENTO" localSheetId="13">Dic!#REF!</definedName>
    <definedName name="PERSONAS_MORDIDAS_INICIAN_TRATAMIENTO" localSheetId="2">Ene!#REF!</definedName>
    <definedName name="PERSONAS_MORDIDAS_INICIAN_TRATAMIENTO" localSheetId="3">Feb!#REF!</definedName>
    <definedName name="PERSONAS_MORDIDAS_INICIAN_TRATAMIENTO" localSheetId="8">Jul!#REF!</definedName>
    <definedName name="PERSONAS_MORDIDAS_INICIAN_TRATAMIENTO" localSheetId="7">Jun!#REF!</definedName>
    <definedName name="PERSONAS_MORDIDAS_INICIAN_TRATAMIENTO" localSheetId="4">Mar!#REF!</definedName>
    <definedName name="PERSONAS_MORDIDAS_INICIAN_TRATAMIENTO" localSheetId="6">May!#REF!</definedName>
    <definedName name="PERSONAS_MORDIDAS_INICIAN_TRATAMIENTO" localSheetId="12">Nov!#REF!</definedName>
    <definedName name="PERSONAS_MORDIDAS_INICIAN_TRATAMIENTO" localSheetId="11">Oct!#REF!</definedName>
    <definedName name="PERSONAS_MORDIDAS_INICIAN_TRATAMIENTO" localSheetId="10">Set!#REF!</definedName>
    <definedName name="PERSONAS_MORDIDAS_INICIAN_TRATAMIENTO">ACUMULADO!#REF!</definedName>
    <definedName name="POBLACION_TOTAL">METAS!#REF!</definedName>
    <definedName name="Print_Area" localSheetId="15">NIÑO!$L$1:$S$511</definedName>
    <definedName name="Print_Area" localSheetId="16">NUTRICION!$L$1:$S$226,NUTRICION!$T$1:$AA$41</definedName>
    <definedName name="PUERPERAS_CONTROLADAS" localSheetId="5">Abr!#REF!</definedName>
    <definedName name="PUERPERAS_CONTROLADAS" localSheetId="9">Ago!#REF!</definedName>
    <definedName name="PUERPERAS_CONTROLADAS" localSheetId="13">Dic!#REF!</definedName>
    <definedName name="PUERPERAS_CONTROLADAS" localSheetId="2">Ene!#REF!</definedName>
    <definedName name="PUERPERAS_CONTROLADAS" localSheetId="3">Feb!#REF!</definedName>
    <definedName name="PUERPERAS_CONTROLADAS" localSheetId="8">Jul!#REF!</definedName>
    <definedName name="PUERPERAS_CONTROLADAS" localSheetId="7">Jun!#REF!</definedName>
    <definedName name="PUERPERAS_CONTROLADAS" localSheetId="4">Mar!#REF!</definedName>
    <definedName name="PUERPERAS_CONTROLADAS" localSheetId="6">May!#REF!</definedName>
    <definedName name="PUERPERAS_CONTROLADAS" localSheetId="12">Nov!#REF!</definedName>
    <definedName name="PUERPERAS_CONTROLADAS" localSheetId="11">Oct!#REF!</definedName>
    <definedName name="PUERPERAS_CONTROLADAS" localSheetId="10">Set!#REF!</definedName>
    <definedName name="PUERPERAS_CONTROLADAS">ACUMULADO!#REF!</definedName>
    <definedName name="RABIA_CANINA" localSheetId="5">Abr!#REF!</definedName>
    <definedName name="RABIA_CANINA" localSheetId="9">Ago!#REF!</definedName>
    <definedName name="RABIA_CANINA" localSheetId="13">Dic!#REF!</definedName>
    <definedName name="RABIA_CANINA" localSheetId="2">Ene!#REF!</definedName>
    <definedName name="RABIA_CANINA" localSheetId="3">Feb!#REF!</definedName>
    <definedName name="RABIA_CANINA" localSheetId="8">Jul!#REF!</definedName>
    <definedName name="RABIA_CANINA" localSheetId="7">Jun!#REF!</definedName>
    <definedName name="RABIA_CANINA" localSheetId="4">Mar!#REF!</definedName>
    <definedName name="RABIA_CANINA" localSheetId="6">May!#REF!</definedName>
    <definedName name="RABIA_CANINA" localSheetId="12">Nov!#REF!</definedName>
    <definedName name="RABIA_CANINA" localSheetId="11">Oct!#REF!</definedName>
    <definedName name="RABIA_CANINA" localSheetId="10">Set!#REF!</definedName>
    <definedName name="RABIA_CANINA">ACUMULADO!#REF!</definedName>
    <definedName name="SEGUNDA_ATEN_DONT" localSheetId="5">Abr!#REF!</definedName>
    <definedName name="SEGUNDA_ATEN_DONT" localSheetId="9">Ago!#REF!</definedName>
    <definedName name="SEGUNDA_ATEN_DONT" localSheetId="13">Dic!#REF!</definedName>
    <definedName name="SEGUNDA_ATEN_DONT" localSheetId="2">Ene!#REF!</definedName>
    <definedName name="SEGUNDA_ATEN_DONT" localSheetId="3">Feb!#REF!</definedName>
    <definedName name="SEGUNDA_ATEN_DONT" localSheetId="8">Jul!#REF!</definedName>
    <definedName name="SEGUNDA_ATEN_DONT" localSheetId="7">Jun!#REF!</definedName>
    <definedName name="SEGUNDA_ATEN_DONT" localSheetId="4">Mar!#REF!</definedName>
    <definedName name="SEGUNDA_ATEN_DONT" localSheetId="6">May!#REF!</definedName>
    <definedName name="SEGUNDA_ATEN_DONT" localSheetId="12">Nov!#REF!</definedName>
    <definedName name="SEGUNDA_ATEN_DONT" localSheetId="11">Oct!#REF!</definedName>
    <definedName name="SEGUNDA_ATEN_DONT" localSheetId="10">Set!#REF!</definedName>
    <definedName name="SEGUNDA_ATEN_DONT">ACUMULADO!#REF!</definedName>
    <definedName name="SESION_ENTRENAMIENTO_ADOLESCENTES" localSheetId="5">Abr!#REF!</definedName>
    <definedName name="SESION_ENTRENAMIENTO_ADOLESCENTES" localSheetId="9">Ago!#REF!</definedName>
    <definedName name="SESION_ENTRENAMIENTO_ADOLESCENTES" localSheetId="13">Dic!#REF!</definedName>
    <definedName name="SESION_ENTRENAMIENTO_ADOLESCENTES" localSheetId="2">Ene!#REF!</definedName>
    <definedName name="SESION_ENTRENAMIENTO_ADOLESCENTES" localSheetId="3">Feb!#REF!</definedName>
    <definedName name="SESION_ENTRENAMIENTO_ADOLESCENTES" localSheetId="8">Jul!#REF!</definedName>
    <definedName name="SESION_ENTRENAMIENTO_ADOLESCENTES" localSheetId="7">Jun!#REF!</definedName>
    <definedName name="SESION_ENTRENAMIENTO_ADOLESCENTES" localSheetId="4">Mar!#REF!</definedName>
    <definedName name="SESION_ENTRENAMIENTO_ADOLESCENTES" localSheetId="6">May!#REF!</definedName>
    <definedName name="SESION_ENTRENAMIENTO_ADOLESCENTES" localSheetId="12">Nov!#REF!</definedName>
    <definedName name="SESION_ENTRENAMIENTO_ADOLESCENTES" localSheetId="11">Oct!#REF!</definedName>
    <definedName name="SESION_ENTRENAMIENTO_ADOLESCENTES" localSheetId="10">Set!#REF!</definedName>
    <definedName name="SESION_ENTRENAMIENTO_ADOLESCENTES">ACUMULADO!#REF!</definedName>
    <definedName name="SESION_ENTRENAMIENTO_NIÑOS" localSheetId="5">Abr!#REF!</definedName>
    <definedName name="SESION_ENTRENAMIENTO_NIÑOS" localSheetId="9">Ago!#REF!</definedName>
    <definedName name="SESION_ENTRENAMIENTO_NIÑOS" localSheetId="13">Dic!#REF!</definedName>
    <definedName name="SESION_ENTRENAMIENTO_NIÑOS" localSheetId="2">Ene!#REF!</definedName>
    <definedName name="SESION_ENTRENAMIENTO_NIÑOS" localSheetId="3">Feb!#REF!</definedName>
    <definedName name="SESION_ENTRENAMIENTO_NIÑOS" localSheetId="8">Jul!#REF!</definedName>
    <definedName name="SESION_ENTRENAMIENTO_NIÑOS" localSheetId="7">Jun!#REF!</definedName>
    <definedName name="SESION_ENTRENAMIENTO_NIÑOS" localSheetId="4">Mar!#REF!</definedName>
    <definedName name="SESION_ENTRENAMIENTO_NIÑOS" localSheetId="6">May!#REF!</definedName>
    <definedName name="SESION_ENTRENAMIENTO_NIÑOS" localSheetId="12">Nov!#REF!</definedName>
    <definedName name="SESION_ENTRENAMIENTO_NIÑOS" localSheetId="11">Oct!#REF!</definedName>
    <definedName name="SESION_ENTRENAMIENTO_NIÑOS" localSheetId="10">Set!#REF!</definedName>
    <definedName name="SESION_ENTRENAMIENTO_NIÑOS">ACUMULADO!#REF!</definedName>
    <definedName name="SIFILIS_REACTIVO_GESTANTE" localSheetId="5">Abr!#REF!</definedName>
    <definedName name="SIFILIS_REACTIVO_GESTANTE" localSheetId="9">Ago!#REF!</definedName>
    <definedName name="SIFILIS_REACTIVO_GESTANTE" localSheetId="13">Dic!#REF!</definedName>
    <definedName name="SIFILIS_REACTIVO_GESTANTE" localSheetId="2">Ene!#REF!</definedName>
    <definedName name="SIFILIS_REACTIVO_GESTANTE" localSheetId="3">Feb!#REF!</definedName>
    <definedName name="SIFILIS_REACTIVO_GESTANTE" localSheetId="8">Jul!#REF!</definedName>
    <definedName name="SIFILIS_REACTIVO_GESTANTE" localSheetId="7">Jun!#REF!</definedName>
    <definedName name="SIFILIS_REACTIVO_GESTANTE" localSheetId="4">Mar!#REF!</definedName>
    <definedName name="SIFILIS_REACTIVO_GESTANTE" localSheetId="6">May!#REF!</definedName>
    <definedName name="SIFILIS_REACTIVO_GESTANTE" localSheetId="12">Nov!#REF!</definedName>
    <definedName name="SIFILIS_REACTIVO_GESTANTE" localSheetId="11">Oct!#REF!</definedName>
    <definedName name="SIFILIS_REACTIVO_GESTANTE" localSheetId="10">Set!#REF!</definedName>
    <definedName name="SIFILIS_REACTIVO_GESTANTE">ACUMULADO!#REF!</definedName>
    <definedName name="SRI" localSheetId="5">Abr!#REF!</definedName>
    <definedName name="SRI" localSheetId="9">Ago!#REF!</definedName>
    <definedName name="SRI" localSheetId="13">Dic!#REF!</definedName>
    <definedName name="SRI" localSheetId="2">Ene!#REF!</definedName>
    <definedName name="SRI" localSheetId="3">Feb!#REF!</definedName>
    <definedName name="SRI" localSheetId="8">Jul!#REF!</definedName>
    <definedName name="SRI" localSheetId="7">Jun!#REF!</definedName>
    <definedName name="SRI" localSheetId="4">Mar!#REF!</definedName>
    <definedName name="SRI" localSheetId="6">May!#REF!</definedName>
    <definedName name="SRI" localSheetId="12">Nov!#REF!</definedName>
    <definedName name="SRI" localSheetId="11">Oct!#REF!</definedName>
    <definedName name="SRI" localSheetId="10">Set!#REF!</definedName>
    <definedName name="SRI">ACUMULADO!#REF!</definedName>
    <definedName name="SUPLEMENTADA_HIERRO" localSheetId="5">Abr!#REF!</definedName>
    <definedName name="SUPLEMENTADA_HIERRO" localSheetId="9">Ago!#REF!</definedName>
    <definedName name="SUPLEMENTADA_HIERRO" localSheetId="13">Dic!#REF!</definedName>
    <definedName name="SUPLEMENTADA_HIERRO" localSheetId="2">Ene!#REF!</definedName>
    <definedName name="SUPLEMENTADA_HIERRO" localSheetId="3">Feb!#REF!</definedName>
    <definedName name="SUPLEMENTADA_HIERRO" localSheetId="8">Jul!#REF!</definedName>
    <definedName name="SUPLEMENTADA_HIERRO" localSheetId="7">Jun!#REF!</definedName>
    <definedName name="SUPLEMENTADA_HIERRO" localSheetId="4">Mar!#REF!</definedName>
    <definedName name="SUPLEMENTADA_HIERRO" localSheetId="6">May!#REF!</definedName>
    <definedName name="SUPLEMENTADA_HIERRO" localSheetId="12">Nov!#REF!</definedName>
    <definedName name="SUPLEMENTADA_HIERRO" localSheetId="11">Oct!#REF!</definedName>
    <definedName name="SUPLEMENTADA_HIERRO" localSheetId="10">Set!#REF!</definedName>
    <definedName name="SUPLEMENTADA_HIERRO">ACUMULADO!#REF!</definedName>
    <definedName name="TAMIZAJE_CATARATA" localSheetId="5">Abr!#REF!</definedName>
    <definedName name="TAMIZAJE_CATARATA" localSheetId="9">Ago!#REF!</definedName>
    <definedName name="TAMIZAJE_CATARATA" localSheetId="13">Dic!#REF!</definedName>
    <definedName name="TAMIZAJE_CATARATA" localSheetId="2">Ene!#REF!</definedName>
    <definedName name="TAMIZAJE_CATARATA" localSheetId="3">Feb!#REF!</definedName>
    <definedName name="TAMIZAJE_CATARATA" localSheetId="8">Jul!#REF!</definedName>
    <definedName name="TAMIZAJE_CATARATA" localSheetId="7">Jun!#REF!</definedName>
    <definedName name="TAMIZAJE_CATARATA" localSheetId="4">Mar!#REF!</definedName>
    <definedName name="TAMIZAJE_CATARATA" localSheetId="6">May!#REF!</definedName>
    <definedName name="TAMIZAJE_CATARATA" localSheetId="12">Nov!#REF!</definedName>
    <definedName name="TAMIZAJE_CATARATA" localSheetId="11">Oct!#REF!</definedName>
    <definedName name="TAMIZAJE_CATARATA" localSheetId="10">Set!#REF!</definedName>
    <definedName name="TAMIZAJE_CATARATA">ACUMULADO!#REF!</definedName>
    <definedName name="TAMIZAJE_DEPRE_ALVOHOL_CONDUCTA_SUICIDA" localSheetId="5">Abr!#REF!</definedName>
    <definedName name="TAMIZAJE_DEPRE_ALVOHOL_CONDUCTA_SUICIDA" localSheetId="9">Ago!#REF!</definedName>
    <definedName name="TAMIZAJE_DEPRE_ALVOHOL_CONDUCTA_SUICIDA" localSheetId="13">Dic!#REF!</definedName>
    <definedName name="TAMIZAJE_DEPRE_ALVOHOL_CONDUCTA_SUICIDA" localSheetId="2">Ene!#REF!</definedName>
    <definedName name="TAMIZAJE_DEPRE_ALVOHOL_CONDUCTA_SUICIDA" localSheetId="3">Feb!#REF!</definedName>
    <definedName name="TAMIZAJE_DEPRE_ALVOHOL_CONDUCTA_SUICIDA" localSheetId="8">Jul!#REF!</definedName>
    <definedName name="TAMIZAJE_DEPRE_ALVOHOL_CONDUCTA_SUICIDA" localSheetId="7">Jun!#REF!</definedName>
    <definedName name="TAMIZAJE_DEPRE_ALVOHOL_CONDUCTA_SUICIDA" localSheetId="4">Mar!#REF!</definedName>
    <definedName name="TAMIZAJE_DEPRE_ALVOHOL_CONDUCTA_SUICIDA" localSheetId="6">May!#REF!</definedName>
    <definedName name="TAMIZAJE_DEPRE_ALVOHOL_CONDUCTA_SUICIDA" localSheetId="12">Nov!#REF!</definedName>
    <definedName name="TAMIZAJE_DEPRE_ALVOHOL_CONDUCTA_SUICIDA" localSheetId="11">Oct!#REF!</definedName>
    <definedName name="TAMIZAJE_DEPRE_ALVOHOL_CONDUCTA_SUICIDA" localSheetId="10">Set!#REF!</definedName>
    <definedName name="TAMIZAJE_DEPRE_ALVOHOL_CONDUCTA_SUICIDA">ACUMULADO!#REF!</definedName>
    <definedName name="TAMIZAJE_GLAUCOMA" localSheetId="5">Abr!#REF!</definedName>
    <definedName name="TAMIZAJE_GLAUCOMA" localSheetId="9">Ago!#REF!</definedName>
    <definedName name="TAMIZAJE_GLAUCOMA" localSheetId="13">Dic!#REF!</definedName>
    <definedName name="TAMIZAJE_GLAUCOMA" localSheetId="2">Ene!#REF!</definedName>
    <definedName name="TAMIZAJE_GLAUCOMA" localSheetId="3">Feb!#REF!</definedName>
    <definedName name="TAMIZAJE_GLAUCOMA" localSheetId="8">Jul!#REF!</definedName>
    <definedName name="TAMIZAJE_GLAUCOMA" localSheetId="7">Jun!#REF!</definedName>
    <definedName name="TAMIZAJE_GLAUCOMA" localSheetId="4">Mar!#REF!</definedName>
    <definedName name="TAMIZAJE_GLAUCOMA" localSheetId="6">May!#REF!</definedName>
    <definedName name="TAMIZAJE_GLAUCOMA" localSheetId="12">Nov!#REF!</definedName>
    <definedName name="TAMIZAJE_GLAUCOMA" localSheetId="11">Oct!#REF!</definedName>
    <definedName name="TAMIZAJE_GLAUCOMA" localSheetId="10">Set!#REF!</definedName>
    <definedName name="TAMIZAJE_GLAUCOMA">ACUMULADO!#REF!</definedName>
    <definedName name="TAMIZAJE_VIF" localSheetId="5">Abr!#REF!</definedName>
    <definedName name="TAMIZAJE_VIF" localSheetId="9">Ago!#REF!</definedName>
    <definedName name="TAMIZAJE_VIF" localSheetId="13">Dic!#REF!</definedName>
    <definedName name="TAMIZAJE_VIF" localSheetId="2">Ene!#REF!</definedName>
    <definedName name="TAMIZAJE_VIF" localSheetId="3">Feb!#REF!</definedName>
    <definedName name="TAMIZAJE_VIF" localSheetId="8">Jul!#REF!</definedName>
    <definedName name="TAMIZAJE_VIF" localSheetId="7">Jun!#REF!</definedName>
    <definedName name="TAMIZAJE_VIF" localSheetId="4">Mar!#REF!</definedName>
    <definedName name="TAMIZAJE_VIF" localSheetId="6">May!#REF!</definedName>
    <definedName name="TAMIZAJE_VIF" localSheetId="12">Nov!#REF!</definedName>
    <definedName name="TAMIZAJE_VIF" localSheetId="11">Oct!#REF!</definedName>
    <definedName name="TAMIZAJE_VIF" localSheetId="10">Set!#REF!</definedName>
    <definedName name="TAMIZAJE_VIF">ACUMULADO!#REF!</definedName>
    <definedName name="TAMIZAJE_VIF_0_17" localSheetId="5">Abr!#REF!</definedName>
    <definedName name="TAMIZAJE_VIF_0_17" localSheetId="9">Ago!#REF!</definedName>
    <definedName name="TAMIZAJE_VIF_0_17" localSheetId="13">Dic!#REF!</definedName>
    <definedName name="TAMIZAJE_VIF_0_17" localSheetId="2">Ene!#REF!</definedName>
    <definedName name="TAMIZAJE_VIF_0_17" localSheetId="3">Feb!#REF!</definedName>
    <definedName name="TAMIZAJE_VIF_0_17" localSheetId="8">Jul!#REF!</definedName>
    <definedName name="TAMIZAJE_VIF_0_17" localSheetId="7">Jun!#REF!</definedName>
    <definedName name="TAMIZAJE_VIF_0_17" localSheetId="4">Mar!#REF!</definedName>
    <definedName name="TAMIZAJE_VIF_0_17" localSheetId="6">May!#REF!</definedName>
    <definedName name="TAMIZAJE_VIF_0_17" localSheetId="12">Nov!#REF!</definedName>
    <definedName name="TAMIZAJE_VIF_0_17" localSheetId="11">Oct!#REF!</definedName>
    <definedName name="TAMIZAJE_VIF_0_17" localSheetId="10">Set!#REF!</definedName>
    <definedName name="TAMIZAJE_VIF_0_17">ACUMULADO!#REF!</definedName>
    <definedName name="TAMIZAJE_VIH_ITS" localSheetId="5">Abr!#REF!</definedName>
    <definedName name="TAMIZAJE_VIH_ITS" localSheetId="9">Ago!#REF!</definedName>
    <definedName name="TAMIZAJE_VIH_ITS" localSheetId="13">Dic!#REF!</definedName>
    <definedName name="TAMIZAJE_VIH_ITS" localSheetId="2">Ene!#REF!</definedName>
    <definedName name="TAMIZAJE_VIH_ITS" localSheetId="3">Feb!#REF!</definedName>
    <definedName name="TAMIZAJE_VIH_ITS" localSheetId="8">Jul!#REF!</definedName>
    <definedName name="TAMIZAJE_VIH_ITS" localSheetId="7">Jun!#REF!</definedName>
    <definedName name="TAMIZAJE_VIH_ITS" localSheetId="4">Mar!#REF!</definedName>
    <definedName name="TAMIZAJE_VIH_ITS" localSheetId="6">May!#REF!</definedName>
    <definedName name="TAMIZAJE_VIH_ITS" localSheetId="12">Nov!#REF!</definedName>
    <definedName name="TAMIZAJE_VIH_ITS" localSheetId="11">Oct!#REF!</definedName>
    <definedName name="TAMIZAJE_VIH_ITS" localSheetId="10">Set!#REF!</definedName>
    <definedName name="TAMIZAJE_VIH_ITS">ACUMULADO!#REF!</definedName>
    <definedName name="TITULO_GRAFICO">#REF!</definedName>
    <definedName name="TTO_ANSIEDAD" localSheetId="5">Abr!#REF!</definedName>
    <definedName name="TTO_ANSIEDAD" localSheetId="9">Ago!#REF!</definedName>
    <definedName name="TTO_ANSIEDAD" localSheetId="13">Dic!#REF!</definedName>
    <definedName name="TTO_ANSIEDAD" localSheetId="2">Ene!#REF!</definedName>
    <definedName name="TTO_ANSIEDAD" localSheetId="3">Feb!#REF!</definedName>
    <definedName name="TTO_ANSIEDAD" localSheetId="8">Jul!#REF!</definedName>
    <definedName name="TTO_ANSIEDAD" localSheetId="7">Jun!#REF!</definedName>
    <definedName name="TTO_ANSIEDAD" localSheetId="4">Mar!#REF!</definedName>
    <definedName name="TTO_ANSIEDAD" localSheetId="6">May!#REF!</definedName>
    <definedName name="TTO_ANSIEDAD" localSheetId="12">Nov!#REF!</definedName>
    <definedName name="TTO_ANSIEDAD" localSheetId="11">Oct!#REF!</definedName>
    <definedName name="TTO_ANSIEDAD" localSheetId="10">Set!#REF!</definedName>
    <definedName name="TTO_ANSIEDAD">ACUMULADO!#REF!</definedName>
    <definedName name="TTO_COMPLETO_LEIHS" localSheetId="5">Abr!#REF!</definedName>
    <definedName name="TTO_COMPLETO_LEIHS" localSheetId="9">Ago!#REF!</definedName>
    <definedName name="TTO_COMPLETO_LEIHS" localSheetId="13">Dic!#REF!</definedName>
    <definedName name="TTO_COMPLETO_LEIHS" localSheetId="2">Ene!#REF!</definedName>
    <definedName name="TTO_COMPLETO_LEIHS" localSheetId="3">Feb!#REF!</definedName>
    <definedName name="TTO_COMPLETO_LEIHS" localSheetId="8">Jul!#REF!</definedName>
    <definedName name="TTO_COMPLETO_LEIHS" localSheetId="7">Jun!#REF!</definedName>
    <definedName name="TTO_COMPLETO_LEIHS" localSheetId="4">Mar!#REF!</definedName>
    <definedName name="TTO_COMPLETO_LEIHS" localSheetId="6">May!#REF!</definedName>
    <definedName name="TTO_COMPLETO_LEIHS" localSheetId="12">Nov!#REF!</definedName>
    <definedName name="TTO_COMPLETO_LEIHS" localSheetId="11">Oct!#REF!</definedName>
    <definedName name="TTO_COMPLETO_LEIHS" localSheetId="10">Set!#REF!</definedName>
    <definedName name="TTO_COMPLETO_LEIHS">ACUMULADO!#REF!</definedName>
    <definedName name="TTO_CONDUCTA_SUICIDA" localSheetId="5">Abr!#REF!</definedName>
    <definedName name="TTO_CONDUCTA_SUICIDA" localSheetId="9">Ago!#REF!</definedName>
    <definedName name="TTO_CONDUCTA_SUICIDA" localSheetId="13">Dic!#REF!</definedName>
    <definedName name="TTO_CONDUCTA_SUICIDA" localSheetId="2">Ene!#REF!</definedName>
    <definedName name="TTO_CONDUCTA_SUICIDA" localSheetId="3">Feb!#REF!</definedName>
    <definedName name="TTO_CONDUCTA_SUICIDA" localSheetId="8">Jul!#REF!</definedName>
    <definedName name="TTO_CONDUCTA_SUICIDA" localSheetId="7">Jun!#REF!</definedName>
    <definedName name="TTO_CONDUCTA_SUICIDA" localSheetId="4">Mar!#REF!</definedName>
    <definedName name="TTO_CONDUCTA_SUICIDA" localSheetId="6">May!#REF!</definedName>
    <definedName name="TTO_CONDUCTA_SUICIDA" localSheetId="12">Nov!#REF!</definedName>
    <definedName name="TTO_CONDUCTA_SUICIDA" localSheetId="11">Oct!#REF!</definedName>
    <definedName name="TTO_CONDUCTA_SUICIDA" localSheetId="10">Set!#REF!</definedName>
    <definedName name="TTO_CONDUCTA_SUICIDA">ACUMULADO!#REF!</definedName>
    <definedName name="TTO_DEPRESION" localSheetId="5">Abr!#REF!</definedName>
    <definedName name="TTO_DEPRESION" localSheetId="9">Ago!#REF!</definedName>
    <definedName name="TTO_DEPRESION" localSheetId="13">Dic!#REF!</definedName>
    <definedName name="TTO_DEPRESION" localSheetId="2">Ene!#REF!</definedName>
    <definedName name="TTO_DEPRESION" localSheetId="3">Feb!#REF!</definedName>
    <definedName name="TTO_DEPRESION" localSheetId="8">Jul!#REF!</definedName>
    <definedName name="TTO_DEPRESION" localSheetId="7">Jun!#REF!</definedName>
    <definedName name="TTO_DEPRESION" localSheetId="4">Mar!#REF!</definedName>
    <definedName name="TTO_DEPRESION" localSheetId="6">May!#REF!</definedName>
    <definedName name="TTO_DEPRESION" localSheetId="12">Nov!#REF!</definedName>
    <definedName name="TTO_DEPRESION" localSheetId="11">Oct!#REF!</definedName>
    <definedName name="TTO_DEPRESION" localSheetId="10">Set!#REF!</definedName>
    <definedName name="TTO_DEPRESION">ACUMULADO!#REF!</definedName>
    <definedName name="TTO_MALTRATO_0_17" localSheetId="5">Abr!#REF!</definedName>
    <definedName name="TTO_MALTRATO_0_17" localSheetId="9">Ago!#REF!</definedName>
    <definedName name="TTO_MALTRATO_0_17" localSheetId="13">Dic!#REF!</definedName>
    <definedName name="TTO_MALTRATO_0_17" localSheetId="2">Ene!#REF!</definedName>
    <definedName name="TTO_MALTRATO_0_17" localSheetId="3">Feb!#REF!</definedName>
    <definedName name="TTO_MALTRATO_0_17" localSheetId="8">Jul!#REF!</definedName>
    <definedName name="TTO_MALTRATO_0_17" localSheetId="7">Jun!#REF!</definedName>
    <definedName name="TTO_MALTRATO_0_17" localSheetId="4">Mar!#REF!</definedName>
    <definedName name="TTO_MALTRATO_0_17" localSheetId="6">May!#REF!</definedName>
    <definedName name="TTO_MALTRATO_0_17" localSheetId="12">Nov!#REF!</definedName>
    <definedName name="TTO_MALTRATO_0_17" localSheetId="11">Oct!#REF!</definedName>
    <definedName name="TTO_MALTRATO_0_17" localSheetId="10">Set!#REF!</definedName>
    <definedName name="TTO_MALTRATO_0_17">ACUMULADO!#REF!</definedName>
    <definedName name="TTO_SIFILIS_GESTANTE" localSheetId="5">Abr!#REF!</definedName>
    <definedName name="TTO_SIFILIS_GESTANTE" localSheetId="9">Ago!#REF!</definedName>
    <definedName name="TTO_SIFILIS_GESTANTE" localSheetId="13">Dic!#REF!</definedName>
    <definedName name="TTO_SIFILIS_GESTANTE" localSheetId="2">Ene!#REF!</definedName>
    <definedName name="TTO_SIFILIS_GESTANTE" localSheetId="3">Feb!#REF!</definedName>
    <definedName name="TTO_SIFILIS_GESTANTE" localSheetId="8">Jul!#REF!</definedName>
    <definedName name="TTO_SIFILIS_GESTANTE" localSheetId="7">Jun!#REF!</definedName>
    <definedName name="TTO_SIFILIS_GESTANTE" localSheetId="4">Mar!#REF!</definedName>
    <definedName name="TTO_SIFILIS_GESTANTE" localSheetId="6">May!#REF!</definedName>
    <definedName name="TTO_SIFILIS_GESTANTE" localSheetId="12">Nov!#REF!</definedName>
    <definedName name="TTO_SIFILIS_GESTANTE" localSheetId="11">Oct!#REF!</definedName>
    <definedName name="TTO_SIFILIS_GESTANTE" localSheetId="10">Set!#REF!</definedName>
    <definedName name="TTO_SIFILIS_GESTANTE">ACUMULADO!#REF!</definedName>
    <definedName name="TTO_TRANSTORNO_AUTISTA_0_17" localSheetId="5">Abr!#REF!</definedName>
    <definedName name="TTO_TRANSTORNO_AUTISTA_0_17" localSheetId="9">Ago!#REF!</definedName>
    <definedName name="TTO_TRANSTORNO_AUTISTA_0_17" localSheetId="13">Dic!#REF!</definedName>
    <definedName name="TTO_TRANSTORNO_AUTISTA_0_17" localSheetId="2">Ene!#REF!</definedName>
    <definedName name="TTO_TRANSTORNO_AUTISTA_0_17" localSheetId="3">Feb!#REF!</definedName>
    <definedName name="TTO_TRANSTORNO_AUTISTA_0_17" localSheetId="8">Jul!#REF!</definedName>
    <definedName name="TTO_TRANSTORNO_AUTISTA_0_17" localSheetId="7">Jun!#REF!</definedName>
    <definedName name="TTO_TRANSTORNO_AUTISTA_0_17" localSheetId="4">Mar!#REF!</definedName>
    <definedName name="TTO_TRANSTORNO_AUTISTA_0_17" localSheetId="6">May!#REF!</definedName>
    <definedName name="TTO_TRANSTORNO_AUTISTA_0_17" localSheetId="12">Nov!#REF!</definedName>
    <definedName name="TTO_TRANSTORNO_AUTISTA_0_17" localSheetId="11">Oct!#REF!</definedName>
    <definedName name="TTO_TRANSTORNO_AUTISTA_0_17" localSheetId="10">Set!#REF!</definedName>
    <definedName name="TTO_TRANSTORNO_AUTISTA_0_17">ACUMULADO!#REF!</definedName>
    <definedName name="TTO_TRANSTORNOS_MENTALES_0_17" localSheetId="5">Abr!#REF!</definedName>
    <definedName name="TTO_TRANSTORNOS_MENTALES_0_17" localSheetId="9">Ago!#REF!</definedName>
    <definedName name="TTO_TRANSTORNOS_MENTALES_0_17" localSheetId="13">Dic!#REF!</definedName>
    <definedName name="TTO_TRANSTORNOS_MENTALES_0_17" localSheetId="2">Ene!#REF!</definedName>
    <definedName name="TTO_TRANSTORNOS_MENTALES_0_17" localSheetId="3">Feb!#REF!</definedName>
    <definedName name="TTO_TRANSTORNOS_MENTALES_0_17" localSheetId="8">Jul!#REF!</definedName>
    <definedName name="TTO_TRANSTORNOS_MENTALES_0_17" localSheetId="7">Jun!#REF!</definedName>
    <definedName name="TTO_TRANSTORNOS_MENTALES_0_17" localSheetId="4">Mar!#REF!</definedName>
    <definedName name="TTO_TRANSTORNOS_MENTALES_0_17" localSheetId="6">May!#REF!</definedName>
    <definedName name="TTO_TRANSTORNOS_MENTALES_0_17" localSheetId="12">Nov!#REF!</definedName>
    <definedName name="TTO_TRANSTORNOS_MENTALES_0_17" localSheetId="11">Oct!#REF!</definedName>
    <definedName name="TTO_TRANSTORNOS_MENTALES_0_17" localSheetId="10">Set!#REF!</definedName>
    <definedName name="TTO_TRANSTORNOS_MENTALES_0_17">ACUMULADO!#REF!</definedName>
    <definedName name="TTO_VIF" localSheetId="5">Abr!#REF!</definedName>
    <definedName name="TTO_VIF" localSheetId="9">Ago!#REF!</definedName>
    <definedName name="TTO_VIF" localSheetId="13">Dic!#REF!</definedName>
    <definedName name="TTO_VIF" localSheetId="2">Ene!#REF!</definedName>
    <definedName name="TTO_VIF" localSheetId="3">Feb!#REF!</definedName>
    <definedName name="TTO_VIF" localSheetId="8">Jul!#REF!</definedName>
    <definedName name="TTO_VIF" localSheetId="7">Jun!#REF!</definedName>
    <definedName name="TTO_VIF" localSheetId="4">Mar!#REF!</definedName>
    <definedName name="TTO_VIF" localSheetId="6">May!#REF!</definedName>
    <definedName name="TTO_VIF" localSheetId="12">Nov!#REF!</definedName>
    <definedName name="TTO_VIF" localSheetId="11">Oct!#REF!</definedName>
    <definedName name="TTO_VIF" localSheetId="10">Set!#REF!</definedName>
    <definedName name="TTO_VIF">ACUMULADO!#REF!</definedName>
    <definedName name="VALORACION_CLINICA_60MAS" localSheetId="5">Abr!#REF!</definedName>
    <definedName name="VALORACION_CLINICA_60MAS" localSheetId="9">Ago!#REF!</definedName>
    <definedName name="VALORACION_CLINICA_60MAS" localSheetId="13">Dic!#REF!</definedName>
    <definedName name="VALORACION_CLINICA_60MAS" localSheetId="2">Ene!#REF!</definedName>
    <definedName name="VALORACION_CLINICA_60MAS" localSheetId="3">Feb!#REF!</definedName>
    <definedName name="VALORACION_CLINICA_60MAS" localSheetId="8">Jul!#REF!</definedName>
    <definedName name="VALORACION_CLINICA_60MAS" localSheetId="7">Jun!#REF!</definedName>
    <definedName name="VALORACION_CLINICA_60MAS" localSheetId="4">Mar!#REF!</definedName>
    <definedName name="VALORACION_CLINICA_60MAS" localSheetId="6">May!#REF!</definedName>
    <definedName name="VALORACION_CLINICA_60MAS" localSheetId="12">Nov!#REF!</definedName>
    <definedName name="VALORACION_CLINICA_60MAS" localSheetId="11">Oct!#REF!</definedName>
    <definedName name="VALORACION_CLINICA_60MAS" localSheetId="10">Set!#REF!</definedName>
    <definedName name="VALORACION_CLINICA_60MAS">ACUMULADO!#REF!</definedName>
    <definedName name="VIH_REACTIVO" localSheetId="5">Abr!#REF!</definedName>
    <definedName name="VIH_REACTIVO" localSheetId="9">Ago!#REF!</definedName>
    <definedName name="VIH_REACTIVO" localSheetId="13">Dic!#REF!</definedName>
    <definedName name="VIH_REACTIVO" localSheetId="2">Ene!#REF!</definedName>
    <definedName name="VIH_REACTIVO" localSheetId="3">Feb!#REF!</definedName>
    <definedName name="VIH_REACTIVO" localSheetId="8">Jul!#REF!</definedName>
    <definedName name="VIH_REACTIVO" localSheetId="7">Jun!#REF!</definedName>
    <definedName name="VIH_REACTIVO" localSheetId="4">Mar!#REF!</definedName>
    <definedName name="VIH_REACTIVO" localSheetId="6">May!#REF!</definedName>
    <definedName name="VIH_REACTIVO" localSheetId="12">Nov!#REF!</definedName>
    <definedName name="VIH_REACTIVO" localSheetId="11">Oct!#REF!</definedName>
    <definedName name="VIH_REACTIVO" localSheetId="10">Set!#REF!</definedName>
    <definedName name="VIH_REACTIVO">ACUMULADO!#REF!</definedName>
    <definedName name="VPH_9ANIOS" localSheetId="5">Abr!#REF!</definedName>
    <definedName name="VPH_9ANIOS" localSheetId="9">Ago!#REF!</definedName>
    <definedName name="VPH_9ANIOS" localSheetId="13">Dic!#REF!</definedName>
    <definedName name="VPH_9ANIOS" localSheetId="2">Ene!#REF!</definedName>
    <definedName name="VPH_9ANIOS" localSheetId="3">Feb!#REF!</definedName>
    <definedName name="VPH_9ANIOS" localSheetId="8">Jul!#REF!</definedName>
    <definedName name="VPH_9ANIOS" localSheetId="7">Jun!#REF!</definedName>
    <definedName name="VPH_9ANIOS" localSheetId="4">Mar!#REF!</definedName>
    <definedName name="VPH_9ANIOS" localSheetId="6">May!#REF!</definedName>
    <definedName name="VPH_9ANIOS" localSheetId="12">Nov!#REF!</definedName>
    <definedName name="VPH_9ANIOS" localSheetId="11">Oct!#REF!</definedName>
    <definedName name="VPH_9ANIOS" localSheetId="10">Set!#REF!</definedName>
    <definedName name="VPH_9ANIOS">ACUMULADO!#REF!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27" i="79" l="1"/>
  <c r="BA27" i="79"/>
  <c r="AZ27" i="79"/>
  <c r="AY27" i="79"/>
  <c r="AX27" i="79"/>
  <c r="AW27" i="79"/>
  <c r="AV27" i="79"/>
  <c r="AU27" i="79"/>
  <c r="AT27" i="79"/>
  <c r="BB26" i="79"/>
  <c r="BA26" i="79"/>
  <c r="AZ26" i="79"/>
  <c r="AY26" i="79"/>
  <c r="AX26" i="79"/>
  <c r="AW26" i="79"/>
  <c r="AV26" i="79"/>
  <c r="AU26" i="79"/>
  <c r="AT26" i="79"/>
  <c r="BB25" i="79"/>
  <c r="BA25" i="79"/>
  <c r="AZ25" i="79"/>
  <c r="AY25" i="79"/>
  <c r="AX25" i="79"/>
  <c r="AW25" i="79"/>
  <c r="AV25" i="79"/>
  <c r="AU25" i="79"/>
  <c r="AT25" i="79"/>
  <c r="BB24" i="79"/>
  <c r="BA24" i="79"/>
  <c r="AZ24" i="79"/>
  <c r="AY24" i="79"/>
  <c r="AX24" i="79"/>
  <c r="AW24" i="79"/>
  <c r="AV24" i="79"/>
  <c r="AU24" i="79"/>
  <c r="AT24" i="79"/>
  <c r="BB23" i="79"/>
  <c r="BA23" i="79"/>
  <c r="AZ23" i="79"/>
  <c r="AY23" i="79"/>
  <c r="AX23" i="79"/>
  <c r="AW23" i="79"/>
  <c r="AV23" i="79"/>
  <c r="AU23" i="79"/>
  <c r="AT23" i="79"/>
  <c r="BB22" i="79"/>
  <c r="BA22" i="79"/>
  <c r="AZ22" i="79"/>
  <c r="AY22" i="79"/>
  <c r="AX22" i="79"/>
  <c r="AW22" i="79"/>
  <c r="AV22" i="79"/>
  <c r="AU22" i="79"/>
  <c r="AT22" i="79"/>
  <c r="BB21" i="79"/>
  <c r="BA21" i="79"/>
  <c r="AZ21" i="79"/>
  <c r="AY21" i="79"/>
  <c r="AX21" i="79"/>
  <c r="AW21" i="79"/>
  <c r="AV21" i="79"/>
  <c r="AU21" i="79"/>
  <c r="AT21" i="79"/>
  <c r="BB20" i="79"/>
  <c r="BA20" i="79"/>
  <c r="AZ20" i="79"/>
  <c r="AY20" i="79"/>
  <c r="AX20" i="79"/>
  <c r="AW20" i="79"/>
  <c r="AV20" i="79"/>
  <c r="AU20" i="79"/>
  <c r="AT20" i="79"/>
  <c r="BB19" i="79"/>
  <c r="BA19" i="79"/>
  <c r="AZ19" i="79"/>
  <c r="AY19" i="79"/>
  <c r="AX19" i="79"/>
  <c r="AW19" i="79"/>
  <c r="AV19" i="79"/>
  <c r="AU19" i="79"/>
  <c r="AT19" i="79"/>
  <c r="BB18" i="79"/>
  <c r="BA18" i="79"/>
  <c r="AZ18" i="79"/>
  <c r="AY18" i="79"/>
  <c r="AX18" i="79"/>
  <c r="AW18" i="79"/>
  <c r="AV18" i="79"/>
  <c r="AU18" i="79"/>
  <c r="AT18" i="79"/>
  <c r="BB17" i="79"/>
  <c r="BA17" i="79"/>
  <c r="AZ17" i="79"/>
  <c r="AY17" i="79"/>
  <c r="AX17" i="79"/>
  <c r="AW17" i="79"/>
  <c r="AV17" i="79"/>
  <c r="AU17" i="79"/>
  <c r="AT17" i="79"/>
  <c r="BB16" i="79"/>
  <c r="BA16" i="79"/>
  <c r="AZ16" i="79"/>
  <c r="AY16" i="79"/>
  <c r="AX16" i="79"/>
  <c r="AW16" i="79"/>
  <c r="AV16" i="79"/>
  <c r="AU16" i="79"/>
  <c r="AT16" i="79"/>
  <c r="BB15" i="79"/>
  <c r="BA15" i="79"/>
  <c r="AZ15" i="79"/>
  <c r="AY15" i="79"/>
  <c r="AX15" i="79"/>
  <c r="AW15" i="79"/>
  <c r="AV15" i="79"/>
  <c r="AU15" i="79"/>
  <c r="AT15" i="79"/>
  <c r="BB14" i="79"/>
  <c r="BA14" i="79"/>
  <c r="AZ14" i="79"/>
  <c r="AY14" i="79"/>
  <c r="AX14" i="79"/>
  <c r="AW14" i="79"/>
  <c r="AV14" i="79"/>
  <c r="AU14" i="79"/>
  <c r="AT14" i="79"/>
  <c r="BB13" i="79"/>
  <c r="BA13" i="79"/>
  <c r="AZ13" i="79"/>
  <c r="AY13" i="79"/>
  <c r="AX13" i="79"/>
  <c r="AW13" i="79"/>
  <c r="AV13" i="79"/>
  <c r="AU13" i="79"/>
  <c r="AT13" i="79"/>
  <c r="BB12" i="79"/>
  <c r="BA12" i="79"/>
  <c r="AZ12" i="79"/>
  <c r="AY12" i="79"/>
  <c r="AX12" i="79"/>
  <c r="AW12" i="79"/>
  <c r="AV12" i="79"/>
  <c r="AU12" i="79"/>
  <c r="AT12" i="79"/>
  <c r="BB11" i="79"/>
  <c r="BA11" i="79"/>
  <c r="AZ11" i="79"/>
  <c r="AY11" i="79"/>
  <c r="AX11" i="79"/>
  <c r="AW11" i="79"/>
  <c r="AV11" i="79"/>
  <c r="AU11" i="79"/>
  <c r="AT11" i="79"/>
  <c r="BB10" i="79"/>
  <c r="BA10" i="79"/>
  <c r="AZ10" i="79"/>
  <c r="AY10" i="79"/>
  <c r="AX10" i="79"/>
  <c r="AW10" i="79"/>
  <c r="AV10" i="79"/>
  <c r="AU10" i="79"/>
  <c r="AT10" i="79"/>
  <c r="BB9" i="79"/>
  <c r="BA9" i="79"/>
  <c r="AZ9" i="79"/>
  <c r="AY9" i="79"/>
  <c r="AX9" i="79"/>
  <c r="AW9" i="79"/>
  <c r="AV9" i="79"/>
  <c r="AU9" i="79"/>
  <c r="AT9" i="79"/>
  <c r="BB8" i="79"/>
  <c r="BA8" i="79"/>
  <c r="AZ8" i="79"/>
  <c r="AY8" i="79"/>
  <c r="AX8" i="79"/>
  <c r="AW8" i="79"/>
  <c r="AV8" i="79"/>
  <c r="AU8" i="79"/>
  <c r="AT8" i="79"/>
  <c r="BB7" i="79"/>
  <c r="BA7" i="79"/>
  <c r="AZ7" i="79"/>
  <c r="AY7" i="79"/>
  <c r="AX7" i="79"/>
  <c r="AW7" i="79"/>
  <c r="AV7" i="79"/>
  <c r="AU7" i="79"/>
  <c r="AT7" i="79"/>
  <c r="BB6" i="79"/>
  <c r="BA6" i="79"/>
  <c r="AZ6" i="79"/>
  <c r="AY6" i="79"/>
  <c r="AX6" i="79"/>
  <c r="AW6" i="79"/>
  <c r="AV6" i="79"/>
  <c r="AU6" i="79"/>
  <c r="AT6" i="79"/>
  <c r="BB5" i="79"/>
  <c r="BA5" i="79"/>
  <c r="AZ5" i="79"/>
  <c r="AY5" i="79"/>
  <c r="AX5" i="79"/>
  <c r="AW5" i="79"/>
  <c r="AV5" i="79"/>
  <c r="AU5" i="79"/>
  <c r="AT5" i="79"/>
  <c r="BB4" i="79"/>
  <c r="BA4" i="79"/>
  <c r="AZ4" i="79"/>
  <c r="AY4" i="79"/>
  <c r="AX4" i="79"/>
  <c r="AW4" i="79"/>
  <c r="AV4" i="79"/>
  <c r="AU4" i="79"/>
  <c r="AT4" i="79"/>
  <c r="BB3" i="79"/>
  <c r="BA3" i="79"/>
  <c r="AZ3" i="79"/>
  <c r="AY3" i="79"/>
  <c r="AX3" i="79"/>
  <c r="AW3" i="79"/>
  <c r="AV3" i="79"/>
  <c r="AU3" i="79"/>
  <c r="AT3" i="79"/>
  <c r="BB27" i="73"/>
  <c r="BA27" i="73"/>
  <c r="AZ27" i="73"/>
  <c r="AY27" i="73"/>
  <c r="AX27" i="73"/>
  <c r="AW27" i="73"/>
  <c r="AV27" i="73"/>
  <c r="AU27" i="73"/>
  <c r="AT27" i="73"/>
  <c r="BB26" i="73"/>
  <c r="BA26" i="73"/>
  <c r="AZ26" i="73"/>
  <c r="AY26" i="73"/>
  <c r="AX26" i="73"/>
  <c r="AW26" i="73"/>
  <c r="AV26" i="73"/>
  <c r="AU26" i="73"/>
  <c r="AT26" i="73"/>
  <c r="BB25" i="73"/>
  <c r="BA25" i="73"/>
  <c r="AZ25" i="73"/>
  <c r="AY25" i="73"/>
  <c r="AX25" i="73"/>
  <c r="AW25" i="73"/>
  <c r="AV25" i="73"/>
  <c r="AU25" i="73"/>
  <c r="AT25" i="73"/>
  <c r="BB24" i="73"/>
  <c r="BA24" i="73"/>
  <c r="AZ24" i="73"/>
  <c r="AY24" i="73"/>
  <c r="AX24" i="73"/>
  <c r="AW24" i="73"/>
  <c r="AV24" i="73"/>
  <c r="AU24" i="73"/>
  <c r="AT24" i="73"/>
  <c r="BB23" i="73"/>
  <c r="BA23" i="73"/>
  <c r="AZ23" i="73"/>
  <c r="AY23" i="73"/>
  <c r="AX23" i="73"/>
  <c r="AW23" i="73"/>
  <c r="AV23" i="73"/>
  <c r="AU23" i="73"/>
  <c r="AT23" i="73"/>
  <c r="BB22" i="73"/>
  <c r="BA22" i="73"/>
  <c r="AZ22" i="73"/>
  <c r="AY22" i="73"/>
  <c r="AX22" i="73"/>
  <c r="AW22" i="73"/>
  <c r="AV22" i="73"/>
  <c r="AU22" i="73"/>
  <c r="AT22" i="73"/>
  <c r="BB21" i="73"/>
  <c r="BA21" i="73"/>
  <c r="AZ21" i="73"/>
  <c r="AY21" i="73"/>
  <c r="AX21" i="73"/>
  <c r="AW21" i="73"/>
  <c r="AV21" i="73"/>
  <c r="AU21" i="73"/>
  <c r="AT21" i="73"/>
  <c r="BB20" i="73"/>
  <c r="BA20" i="73"/>
  <c r="AZ20" i="73"/>
  <c r="AY20" i="73"/>
  <c r="AX20" i="73"/>
  <c r="AW20" i="73"/>
  <c r="AV20" i="73"/>
  <c r="AU20" i="73"/>
  <c r="AT20" i="73"/>
  <c r="BB19" i="73"/>
  <c r="BA19" i="73"/>
  <c r="AZ19" i="73"/>
  <c r="AY19" i="73"/>
  <c r="AX19" i="73"/>
  <c r="AW19" i="73"/>
  <c r="AV19" i="73"/>
  <c r="AU19" i="73"/>
  <c r="AT19" i="73"/>
  <c r="BB18" i="73"/>
  <c r="BA18" i="73"/>
  <c r="AZ18" i="73"/>
  <c r="AY18" i="73"/>
  <c r="AX18" i="73"/>
  <c r="AW18" i="73"/>
  <c r="AV18" i="73"/>
  <c r="AU18" i="73"/>
  <c r="AT18" i="73"/>
  <c r="BB17" i="73"/>
  <c r="BA17" i="73"/>
  <c r="AZ17" i="73"/>
  <c r="AY17" i="73"/>
  <c r="AX17" i="73"/>
  <c r="AW17" i="73"/>
  <c r="AV17" i="73"/>
  <c r="AU17" i="73"/>
  <c r="AT17" i="73"/>
  <c r="BC17" i="73" s="1"/>
  <c r="BB16" i="73"/>
  <c r="BA16" i="73"/>
  <c r="AZ16" i="73"/>
  <c r="AY16" i="73"/>
  <c r="AX16" i="73"/>
  <c r="AW16" i="73"/>
  <c r="AV16" i="73"/>
  <c r="AU16" i="73"/>
  <c r="AT16" i="73"/>
  <c r="BB15" i="73"/>
  <c r="BA15" i="73"/>
  <c r="AZ15" i="73"/>
  <c r="AY15" i="73"/>
  <c r="AX15" i="73"/>
  <c r="AW15" i="73"/>
  <c r="AV15" i="73"/>
  <c r="AU15" i="73"/>
  <c r="AT15" i="73"/>
  <c r="BB14" i="73"/>
  <c r="BA14" i="73"/>
  <c r="AZ14" i="73"/>
  <c r="AY14" i="73"/>
  <c r="AX14" i="73"/>
  <c r="AW14" i="73"/>
  <c r="AV14" i="73"/>
  <c r="AU14" i="73"/>
  <c r="AT14" i="73"/>
  <c r="BB13" i="73"/>
  <c r="BA13" i="73"/>
  <c r="AZ13" i="73"/>
  <c r="AY13" i="73"/>
  <c r="AX13" i="73"/>
  <c r="AW13" i="73"/>
  <c r="AV13" i="73"/>
  <c r="AU13" i="73"/>
  <c r="AT13" i="73"/>
  <c r="BB12" i="73"/>
  <c r="BA12" i="73"/>
  <c r="AZ12" i="73"/>
  <c r="AY12" i="73"/>
  <c r="AX12" i="73"/>
  <c r="AW12" i="73"/>
  <c r="AV12" i="73"/>
  <c r="AU12" i="73"/>
  <c r="AT12" i="73"/>
  <c r="BB11" i="73"/>
  <c r="BA11" i="73"/>
  <c r="AZ11" i="73"/>
  <c r="AY11" i="73"/>
  <c r="AX11" i="73"/>
  <c r="AW11" i="73"/>
  <c r="AV11" i="73"/>
  <c r="AU11" i="73"/>
  <c r="AT11" i="73"/>
  <c r="BB10" i="73"/>
  <c r="BA10" i="73"/>
  <c r="AZ10" i="73"/>
  <c r="AY10" i="73"/>
  <c r="AX10" i="73"/>
  <c r="AW10" i="73"/>
  <c r="AV10" i="73"/>
  <c r="AU10" i="73"/>
  <c r="AT10" i="73"/>
  <c r="BB9" i="73"/>
  <c r="BA9" i="73"/>
  <c r="AZ9" i="73"/>
  <c r="AY9" i="73"/>
  <c r="AX9" i="73"/>
  <c r="AW9" i="73"/>
  <c r="AV9" i="73"/>
  <c r="AU9" i="73"/>
  <c r="AT9" i="73"/>
  <c r="BB8" i="73"/>
  <c r="BA8" i="73"/>
  <c r="AZ8" i="73"/>
  <c r="AY8" i="73"/>
  <c r="AX8" i="73"/>
  <c r="AW8" i="73"/>
  <c r="AV8" i="73"/>
  <c r="AU8" i="73"/>
  <c r="AT8" i="73"/>
  <c r="BB7" i="73"/>
  <c r="BA7" i="73"/>
  <c r="AZ7" i="73"/>
  <c r="AY7" i="73"/>
  <c r="AX7" i="73"/>
  <c r="AW7" i="73"/>
  <c r="AV7" i="73"/>
  <c r="AU7" i="73"/>
  <c r="AT7" i="73"/>
  <c r="BB6" i="73"/>
  <c r="BA6" i="73"/>
  <c r="AZ6" i="73"/>
  <c r="AY6" i="73"/>
  <c r="AX6" i="73"/>
  <c r="AW6" i="73"/>
  <c r="AV6" i="73"/>
  <c r="AU6" i="73"/>
  <c r="AT6" i="73"/>
  <c r="BB5" i="73"/>
  <c r="BA5" i="73"/>
  <c r="AZ5" i="73"/>
  <c r="AY5" i="73"/>
  <c r="AX5" i="73"/>
  <c r="AW5" i="73"/>
  <c r="AV5" i="73"/>
  <c r="AU5" i="73"/>
  <c r="AT5" i="73"/>
  <c r="BC5" i="73" s="1"/>
  <c r="BB4" i="73"/>
  <c r="BA4" i="73"/>
  <c r="AZ4" i="73"/>
  <c r="AY4" i="73"/>
  <c r="AX4" i="73"/>
  <c r="AW4" i="73"/>
  <c r="AV4" i="73"/>
  <c r="AU4" i="73"/>
  <c r="AT4" i="73"/>
  <c r="BC3" i="73"/>
  <c r="BB3" i="73"/>
  <c r="BA3" i="73"/>
  <c r="AZ3" i="73"/>
  <c r="AY3" i="73"/>
  <c r="AX3" i="73"/>
  <c r="AW3" i="73"/>
  <c r="AV3" i="73"/>
  <c r="AU3" i="73"/>
  <c r="AT3" i="73"/>
  <c r="A27" i="73"/>
  <c r="A26" i="73"/>
  <c r="A25" i="73"/>
  <c r="A24" i="73"/>
  <c r="A23" i="73"/>
  <c r="A22" i="73"/>
  <c r="A21" i="73"/>
  <c r="A20" i="73"/>
  <c r="A19" i="73"/>
  <c r="A18" i="73"/>
  <c r="A17" i="73"/>
  <c r="A16" i="73"/>
  <c r="A15" i="73"/>
  <c r="A14" i="73"/>
  <c r="A13" i="73"/>
  <c r="A12" i="73"/>
  <c r="A11" i="73"/>
  <c r="A10" i="73"/>
  <c r="A9" i="73"/>
  <c r="A8" i="73"/>
  <c r="A7" i="73"/>
  <c r="A6" i="73"/>
  <c r="A5" i="73"/>
  <c r="A4" i="73"/>
  <c r="C27" i="73"/>
  <c r="B27" i="73"/>
  <c r="C26" i="73"/>
  <c r="B26" i="73"/>
  <c r="C25" i="73"/>
  <c r="B25" i="73"/>
  <c r="C24" i="73"/>
  <c r="B24" i="73"/>
  <c r="C23" i="73"/>
  <c r="B23" i="73"/>
  <c r="C22" i="73"/>
  <c r="B22" i="73"/>
  <c r="C21" i="73"/>
  <c r="B21" i="73"/>
  <c r="C20" i="73"/>
  <c r="B20" i="73"/>
  <c r="C19" i="73"/>
  <c r="B19" i="73"/>
  <c r="C18" i="73"/>
  <c r="B18" i="73"/>
  <c r="C17" i="73"/>
  <c r="B17" i="73"/>
  <c r="C16" i="73"/>
  <c r="B16" i="73"/>
  <c r="C15" i="73"/>
  <c r="B15" i="73"/>
  <c r="C14" i="73"/>
  <c r="B14" i="73"/>
  <c r="C13" i="73"/>
  <c r="B13" i="73"/>
  <c r="C12" i="73"/>
  <c r="B12" i="73"/>
  <c r="C11" i="73"/>
  <c r="B11" i="73"/>
  <c r="C10" i="73"/>
  <c r="B10" i="73"/>
  <c r="C9" i="73"/>
  <c r="B9" i="73"/>
  <c r="C8" i="73"/>
  <c r="B8" i="73"/>
  <c r="C7" i="73"/>
  <c r="B7" i="73"/>
  <c r="C6" i="73"/>
  <c r="B6" i="73"/>
  <c r="C5" i="73"/>
  <c r="B5" i="73"/>
  <c r="C4" i="73"/>
  <c r="B4" i="73"/>
  <c r="AT4" i="78"/>
  <c r="AU4" i="78"/>
  <c r="AV4" i="78"/>
  <c r="AW4" i="78"/>
  <c r="AX4" i="78"/>
  <c r="AY4" i="78"/>
  <c r="AZ4" i="78"/>
  <c r="BA4" i="78"/>
  <c r="BB4" i="78"/>
  <c r="AT5" i="78"/>
  <c r="AU5" i="78"/>
  <c r="AV5" i="78"/>
  <c r="AW5" i="78"/>
  <c r="AX5" i="78"/>
  <c r="AY5" i="78"/>
  <c r="AZ5" i="78"/>
  <c r="BA5" i="78"/>
  <c r="BB5" i="78"/>
  <c r="AT6" i="78"/>
  <c r="AU6" i="78"/>
  <c r="AV6" i="78"/>
  <c r="AW6" i="78"/>
  <c r="AX6" i="78"/>
  <c r="AY6" i="78"/>
  <c r="AZ6" i="78"/>
  <c r="BA6" i="78"/>
  <c r="BB6" i="78"/>
  <c r="AT7" i="78"/>
  <c r="AU7" i="78"/>
  <c r="AV7" i="78"/>
  <c r="AW7" i="78"/>
  <c r="AX7" i="78"/>
  <c r="AY7" i="78"/>
  <c r="AZ7" i="78"/>
  <c r="BA7" i="78"/>
  <c r="BB7" i="78"/>
  <c r="AT8" i="78"/>
  <c r="AU8" i="78"/>
  <c r="AV8" i="78"/>
  <c r="AW8" i="78"/>
  <c r="AX8" i="78"/>
  <c r="AY8" i="78"/>
  <c r="AZ8" i="78"/>
  <c r="BA8" i="78"/>
  <c r="BB8" i="78"/>
  <c r="AT9" i="78"/>
  <c r="AU9" i="78"/>
  <c r="AV9" i="78"/>
  <c r="AW9" i="78"/>
  <c r="AX9" i="78"/>
  <c r="AY9" i="78"/>
  <c r="AZ9" i="78"/>
  <c r="BA9" i="78"/>
  <c r="BB9" i="78"/>
  <c r="AT10" i="78"/>
  <c r="AU10" i="78"/>
  <c r="AV10" i="78"/>
  <c r="AW10" i="78"/>
  <c r="AX10" i="78"/>
  <c r="AY10" i="78"/>
  <c r="AZ10" i="78"/>
  <c r="BA10" i="78"/>
  <c r="BB10" i="78"/>
  <c r="AT11" i="78"/>
  <c r="AU11" i="78"/>
  <c r="AV11" i="78"/>
  <c r="AW11" i="78"/>
  <c r="AX11" i="78"/>
  <c r="AY11" i="78"/>
  <c r="AZ11" i="78"/>
  <c r="BA11" i="78"/>
  <c r="BB11" i="78"/>
  <c r="AT12" i="78"/>
  <c r="AU12" i="78"/>
  <c r="AV12" i="78"/>
  <c r="AW12" i="78"/>
  <c r="AX12" i="78"/>
  <c r="AY12" i="78"/>
  <c r="AZ12" i="78"/>
  <c r="BA12" i="78"/>
  <c r="BB12" i="78"/>
  <c r="AT13" i="78"/>
  <c r="AU13" i="78"/>
  <c r="AV13" i="78"/>
  <c r="AW13" i="78"/>
  <c r="AX13" i="78"/>
  <c r="AY13" i="78"/>
  <c r="AZ13" i="78"/>
  <c r="BA13" i="78"/>
  <c r="BB13" i="78"/>
  <c r="AT14" i="78"/>
  <c r="AU14" i="78"/>
  <c r="AV14" i="78"/>
  <c r="AW14" i="78"/>
  <c r="AX14" i="78"/>
  <c r="AY14" i="78"/>
  <c r="AZ14" i="78"/>
  <c r="BA14" i="78"/>
  <c r="BB14" i="78"/>
  <c r="AT15" i="78"/>
  <c r="AU15" i="78"/>
  <c r="AV15" i="78"/>
  <c r="AW15" i="78"/>
  <c r="AX15" i="78"/>
  <c r="AY15" i="78"/>
  <c r="AZ15" i="78"/>
  <c r="BA15" i="78"/>
  <c r="BB15" i="78"/>
  <c r="AT16" i="78"/>
  <c r="AU16" i="78"/>
  <c r="AV16" i="78"/>
  <c r="AW16" i="78"/>
  <c r="AX16" i="78"/>
  <c r="AY16" i="78"/>
  <c r="AZ16" i="78"/>
  <c r="BA16" i="78"/>
  <c r="BB16" i="78"/>
  <c r="AT17" i="78"/>
  <c r="AU17" i="78"/>
  <c r="AV17" i="78"/>
  <c r="AW17" i="78"/>
  <c r="AX17" i="78"/>
  <c r="AY17" i="78"/>
  <c r="AZ17" i="78"/>
  <c r="BA17" i="78"/>
  <c r="BB17" i="78"/>
  <c r="AT18" i="78"/>
  <c r="AU18" i="78"/>
  <c r="AV18" i="78"/>
  <c r="AW18" i="78"/>
  <c r="AX18" i="78"/>
  <c r="AY18" i="78"/>
  <c r="AZ18" i="78"/>
  <c r="BA18" i="78"/>
  <c r="BB18" i="78"/>
  <c r="AT19" i="78"/>
  <c r="AU19" i="78"/>
  <c r="AV19" i="78"/>
  <c r="AW19" i="78"/>
  <c r="AX19" i="78"/>
  <c r="AY19" i="78"/>
  <c r="AZ19" i="78"/>
  <c r="BA19" i="78"/>
  <c r="BB19" i="78"/>
  <c r="AT20" i="78"/>
  <c r="AU20" i="78"/>
  <c r="AV20" i="78"/>
  <c r="AW20" i="78"/>
  <c r="AX20" i="78"/>
  <c r="AY20" i="78"/>
  <c r="AZ20" i="78"/>
  <c r="BA20" i="78"/>
  <c r="BB20" i="78"/>
  <c r="AT21" i="78"/>
  <c r="AU21" i="78"/>
  <c r="AV21" i="78"/>
  <c r="AW21" i="78"/>
  <c r="AX21" i="78"/>
  <c r="AY21" i="78"/>
  <c r="AZ21" i="78"/>
  <c r="BA21" i="78"/>
  <c r="BB21" i="78"/>
  <c r="AT22" i="78"/>
  <c r="AU22" i="78"/>
  <c r="AV22" i="78"/>
  <c r="AW22" i="78"/>
  <c r="AX22" i="78"/>
  <c r="AY22" i="78"/>
  <c r="AZ22" i="78"/>
  <c r="BA22" i="78"/>
  <c r="BB22" i="78"/>
  <c r="AT23" i="78"/>
  <c r="AU23" i="78"/>
  <c r="AV23" i="78"/>
  <c r="AW23" i="78"/>
  <c r="AX23" i="78"/>
  <c r="AY23" i="78"/>
  <c r="AZ23" i="78"/>
  <c r="BA23" i="78"/>
  <c r="BB23" i="78"/>
  <c r="AT24" i="78"/>
  <c r="AU24" i="78"/>
  <c r="AV24" i="78"/>
  <c r="AW24" i="78"/>
  <c r="AX24" i="78"/>
  <c r="AY24" i="78"/>
  <c r="AZ24" i="78"/>
  <c r="BA24" i="78"/>
  <c r="BB24" i="78"/>
  <c r="AT25" i="78"/>
  <c r="AU25" i="78"/>
  <c r="AV25" i="78"/>
  <c r="AW25" i="78"/>
  <c r="AX25" i="78"/>
  <c r="AY25" i="78"/>
  <c r="AZ25" i="78"/>
  <c r="BA25" i="78"/>
  <c r="BB25" i="78"/>
  <c r="AT26" i="78"/>
  <c r="AU26" i="78"/>
  <c r="AV26" i="78"/>
  <c r="AW26" i="78"/>
  <c r="AX26" i="78"/>
  <c r="AY26" i="78"/>
  <c r="AZ26" i="78"/>
  <c r="BA26" i="78"/>
  <c r="BB26" i="78"/>
  <c r="AT27" i="78"/>
  <c r="AU27" i="78"/>
  <c r="AV27" i="78"/>
  <c r="AW27" i="78"/>
  <c r="AX27" i="78"/>
  <c r="AY27" i="78"/>
  <c r="AZ27" i="78"/>
  <c r="BA27" i="78"/>
  <c r="BB27" i="78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AF5" i="15"/>
  <c r="AG5" i="15"/>
  <c r="AH5" i="15"/>
  <c r="AI5" i="15"/>
  <c r="AJ5" i="15"/>
  <c r="AK5" i="15"/>
  <c r="AL5" i="15"/>
  <c r="AM5" i="15"/>
  <c r="AN5" i="15"/>
  <c r="AO5" i="15"/>
  <c r="AP5" i="15"/>
  <c r="AQ5" i="15"/>
  <c r="AR5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W6" i="15"/>
  <c r="X6" i="15"/>
  <c r="Y6" i="15"/>
  <c r="Z6" i="15"/>
  <c r="AA6" i="15"/>
  <c r="AB6" i="15"/>
  <c r="AC6" i="15"/>
  <c r="AD6" i="15"/>
  <c r="AE6" i="15"/>
  <c r="AF6" i="15"/>
  <c r="AG6" i="15"/>
  <c r="AH6" i="15"/>
  <c r="AI6" i="15"/>
  <c r="AJ6" i="15"/>
  <c r="AK6" i="15"/>
  <c r="AL6" i="15"/>
  <c r="AM6" i="15"/>
  <c r="AN6" i="15"/>
  <c r="AO6" i="15"/>
  <c r="AP6" i="15"/>
  <c r="AQ6" i="15"/>
  <c r="AR6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AH9" i="15"/>
  <c r="AI9" i="15"/>
  <c r="AJ9" i="15"/>
  <c r="AK9" i="15"/>
  <c r="AL9" i="15"/>
  <c r="AM9" i="15"/>
  <c r="AN9" i="15"/>
  <c r="AO9" i="15"/>
  <c r="AP9" i="15"/>
  <c r="AQ9" i="15"/>
  <c r="AR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AA10" i="15"/>
  <c r="AB10" i="15"/>
  <c r="AC10" i="15"/>
  <c r="AD10" i="15"/>
  <c r="AE10" i="15"/>
  <c r="AF10" i="15"/>
  <c r="AG10" i="15"/>
  <c r="AH10" i="15"/>
  <c r="AI10" i="15"/>
  <c r="AJ10" i="15"/>
  <c r="AK10" i="15"/>
  <c r="AL10" i="15"/>
  <c r="AM10" i="15"/>
  <c r="AN10" i="15"/>
  <c r="AO10" i="15"/>
  <c r="AP10" i="15"/>
  <c r="AQ10" i="15"/>
  <c r="AR10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AF11" i="15"/>
  <c r="AG11" i="15"/>
  <c r="AH11" i="15"/>
  <c r="AI11" i="15"/>
  <c r="AJ11" i="15"/>
  <c r="AK11" i="15"/>
  <c r="AL11" i="15"/>
  <c r="AM11" i="15"/>
  <c r="AN11" i="15"/>
  <c r="AO11" i="15"/>
  <c r="AP11" i="15"/>
  <c r="AQ11" i="15"/>
  <c r="AR11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AF12" i="15"/>
  <c r="AG12" i="15"/>
  <c r="AH12" i="15"/>
  <c r="AI12" i="15"/>
  <c r="AJ12" i="15"/>
  <c r="AK12" i="15"/>
  <c r="AL12" i="15"/>
  <c r="AM12" i="15"/>
  <c r="AN12" i="15"/>
  <c r="AO12" i="15"/>
  <c r="AP12" i="15"/>
  <c r="AQ12" i="15"/>
  <c r="AR12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AF13" i="15"/>
  <c r="AG13" i="15"/>
  <c r="AH13" i="15"/>
  <c r="AI13" i="15"/>
  <c r="AJ13" i="15"/>
  <c r="AK13" i="15"/>
  <c r="AL13" i="15"/>
  <c r="AM13" i="15"/>
  <c r="AN13" i="15"/>
  <c r="AO13" i="15"/>
  <c r="AP13" i="15"/>
  <c r="AQ13" i="15"/>
  <c r="AR13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AB14" i="15"/>
  <c r="AC14" i="15"/>
  <c r="AD14" i="15"/>
  <c r="AE14" i="15"/>
  <c r="AF14" i="15"/>
  <c r="AG14" i="15"/>
  <c r="AH14" i="15"/>
  <c r="AI14" i="15"/>
  <c r="AJ14" i="15"/>
  <c r="AK14" i="15"/>
  <c r="AL14" i="15"/>
  <c r="AM14" i="15"/>
  <c r="AN14" i="15"/>
  <c r="AO14" i="15"/>
  <c r="AP14" i="15"/>
  <c r="AQ14" i="15"/>
  <c r="AR14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AF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AD17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19" i="15"/>
  <c r="Z19" i="15"/>
  <c r="AA19" i="15"/>
  <c r="AB19" i="15"/>
  <c r="AC19" i="15"/>
  <c r="AD19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AD21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AD22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B23" i="15"/>
  <c r="AC23" i="15"/>
  <c r="AD23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AA24" i="15"/>
  <c r="AB24" i="15"/>
  <c r="AC24" i="15"/>
  <c r="AD24" i="15"/>
  <c r="AE24" i="15"/>
  <c r="AF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AB25" i="15"/>
  <c r="AC25" i="15"/>
  <c r="AD25" i="15"/>
  <c r="AE25" i="15"/>
  <c r="AF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AF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AA4" i="15"/>
  <c r="AB4" i="15"/>
  <c r="AC4" i="15"/>
  <c r="AD4" i="15"/>
  <c r="AE4" i="15"/>
  <c r="AF4" i="15"/>
  <c r="AG4" i="15"/>
  <c r="AH4" i="15"/>
  <c r="AI4" i="15"/>
  <c r="AJ4" i="15"/>
  <c r="AK4" i="15"/>
  <c r="AL4" i="15"/>
  <c r="AM4" i="15"/>
  <c r="AN4" i="15"/>
  <c r="AO4" i="15"/>
  <c r="AP4" i="15"/>
  <c r="AQ4" i="15"/>
  <c r="AR4" i="15"/>
  <c r="D4" i="15"/>
  <c r="AS86" i="15"/>
  <c r="BC4" i="73" l="1"/>
  <c r="BC11" i="73"/>
  <c r="BC10" i="73"/>
  <c r="BC23" i="73"/>
  <c r="BC8" i="73"/>
  <c r="BC13" i="73"/>
  <c r="BC21" i="73"/>
  <c r="BC25" i="73"/>
  <c r="BC12" i="73"/>
  <c r="BC20" i="73"/>
  <c r="BC24" i="73"/>
  <c r="BC7" i="73"/>
  <c r="BC22" i="73"/>
  <c r="BC15" i="73"/>
  <c r="BC6" i="73"/>
  <c r="BC27" i="73"/>
  <c r="BC19" i="73"/>
  <c r="BC14" i="73"/>
  <c r="BC9" i="73"/>
  <c r="BC16" i="73"/>
  <c r="BC18" i="73"/>
  <c r="BC26" i="73"/>
  <c r="BC21" i="78"/>
  <c r="BC17" i="78"/>
  <c r="BC9" i="78"/>
  <c r="BC27" i="78"/>
  <c r="BC15" i="78"/>
  <c r="BC13" i="78"/>
  <c r="BC26" i="78"/>
  <c r="BC5" i="78"/>
  <c r="BC18" i="78"/>
  <c r="BC4" i="78"/>
  <c r="BC14" i="78"/>
  <c r="BC23" i="78"/>
  <c r="BC16" i="78"/>
  <c r="BC6" i="78"/>
  <c r="BC22" i="78"/>
  <c r="BC19" i="78"/>
  <c r="BC11" i="78"/>
  <c r="BC24" i="78"/>
  <c r="BC10" i="78"/>
  <c r="BC7" i="78"/>
  <c r="BC20" i="78"/>
  <c r="BC12" i="78"/>
  <c r="BC8" i="78"/>
  <c r="BC25" i="78"/>
  <c r="BB27" i="82"/>
  <c r="BA27" i="82"/>
  <c r="AZ27" i="82"/>
  <c r="AY27" i="82"/>
  <c r="AX27" i="82"/>
  <c r="AW27" i="82"/>
  <c r="AV27" i="82"/>
  <c r="AU27" i="82"/>
  <c r="AT27" i="82"/>
  <c r="C27" i="82"/>
  <c r="B27" i="82"/>
  <c r="A27" i="82"/>
  <c r="BB26" i="82"/>
  <c r="BA26" i="82"/>
  <c r="AZ26" i="82"/>
  <c r="AY26" i="82"/>
  <c r="AX26" i="82"/>
  <c r="AW26" i="82"/>
  <c r="AV26" i="82"/>
  <c r="AU26" i="82"/>
  <c r="AT26" i="82"/>
  <c r="C26" i="82"/>
  <c r="B26" i="82"/>
  <c r="A26" i="82"/>
  <c r="BB25" i="82"/>
  <c r="BA25" i="82"/>
  <c r="AZ25" i="82"/>
  <c r="AY25" i="82"/>
  <c r="AX25" i="82"/>
  <c r="AW25" i="82"/>
  <c r="AV25" i="82"/>
  <c r="AU25" i="82"/>
  <c r="AT25" i="82"/>
  <c r="C25" i="82"/>
  <c r="B25" i="82"/>
  <c r="A25" i="82"/>
  <c r="BB24" i="82"/>
  <c r="BA24" i="82"/>
  <c r="AZ24" i="82"/>
  <c r="AY24" i="82"/>
  <c r="AX24" i="82"/>
  <c r="AW24" i="82"/>
  <c r="AV24" i="82"/>
  <c r="AU24" i="82"/>
  <c r="AT24" i="82"/>
  <c r="C24" i="82"/>
  <c r="B24" i="82"/>
  <c r="A24" i="82"/>
  <c r="BB23" i="82"/>
  <c r="BA23" i="82"/>
  <c r="AZ23" i="82"/>
  <c r="AY23" i="82"/>
  <c r="AX23" i="82"/>
  <c r="AW23" i="82"/>
  <c r="AV23" i="82"/>
  <c r="AU23" i="82"/>
  <c r="BC23" i="82" s="1"/>
  <c r="AT23" i="82"/>
  <c r="C23" i="82"/>
  <c r="B23" i="82"/>
  <c r="A23" i="82"/>
  <c r="BB22" i="82"/>
  <c r="BA22" i="82"/>
  <c r="AZ22" i="82"/>
  <c r="AY22" i="82"/>
  <c r="AX22" i="82"/>
  <c r="AW22" i="82"/>
  <c r="AV22" i="82"/>
  <c r="AU22" i="82"/>
  <c r="AT22" i="82"/>
  <c r="C22" i="82"/>
  <c r="B22" i="82"/>
  <c r="A22" i="82"/>
  <c r="BB21" i="82"/>
  <c r="BA21" i="82"/>
  <c r="AZ21" i="82"/>
  <c r="AY21" i="82"/>
  <c r="AX21" i="82"/>
  <c r="AW21" i="82"/>
  <c r="AV21" i="82"/>
  <c r="AU21" i="82"/>
  <c r="AT21" i="82"/>
  <c r="C21" i="82"/>
  <c r="B21" i="82"/>
  <c r="A21" i="82"/>
  <c r="BB20" i="82"/>
  <c r="BA20" i="82"/>
  <c r="AZ20" i="82"/>
  <c r="AY20" i="82"/>
  <c r="AX20" i="82"/>
  <c r="AW20" i="82"/>
  <c r="AV20" i="82"/>
  <c r="AU20" i="82"/>
  <c r="AT20" i="82"/>
  <c r="C20" i="82"/>
  <c r="B20" i="82"/>
  <c r="A20" i="82"/>
  <c r="BB19" i="82"/>
  <c r="BA19" i="82"/>
  <c r="AZ19" i="82"/>
  <c r="AY19" i="82"/>
  <c r="AX19" i="82"/>
  <c r="AW19" i="82"/>
  <c r="AV19" i="82"/>
  <c r="AU19" i="82"/>
  <c r="AT19" i="82"/>
  <c r="C19" i="82"/>
  <c r="B19" i="82"/>
  <c r="A19" i="82"/>
  <c r="BB18" i="82"/>
  <c r="BA18" i="82"/>
  <c r="AZ18" i="82"/>
  <c r="AY18" i="82"/>
  <c r="AX18" i="82"/>
  <c r="AW18" i="82"/>
  <c r="AV18" i="82"/>
  <c r="AU18" i="82"/>
  <c r="AT18" i="82"/>
  <c r="C18" i="82"/>
  <c r="B18" i="82"/>
  <c r="A18" i="82"/>
  <c r="BB17" i="82"/>
  <c r="BA17" i="82"/>
  <c r="AZ17" i="82"/>
  <c r="AY17" i="82"/>
  <c r="AX17" i="82"/>
  <c r="AW17" i="82"/>
  <c r="AV17" i="82"/>
  <c r="AU17" i="82"/>
  <c r="AT17" i="82"/>
  <c r="C17" i="82"/>
  <c r="B17" i="82"/>
  <c r="A17" i="82"/>
  <c r="BB16" i="82"/>
  <c r="BA16" i="82"/>
  <c r="AZ16" i="82"/>
  <c r="AY16" i="82"/>
  <c r="AX16" i="82"/>
  <c r="AW16" i="82"/>
  <c r="AV16" i="82"/>
  <c r="AU16" i="82"/>
  <c r="AT16" i="82"/>
  <c r="C16" i="82"/>
  <c r="B16" i="82"/>
  <c r="A16" i="82"/>
  <c r="BB15" i="82"/>
  <c r="BA15" i="82"/>
  <c r="AZ15" i="82"/>
  <c r="AY15" i="82"/>
  <c r="AX15" i="82"/>
  <c r="AW15" i="82"/>
  <c r="AV15" i="82"/>
  <c r="AU15" i="82"/>
  <c r="AT15" i="82"/>
  <c r="C15" i="82"/>
  <c r="B15" i="82"/>
  <c r="A15" i="82"/>
  <c r="BB14" i="82"/>
  <c r="BA14" i="82"/>
  <c r="AZ14" i="82"/>
  <c r="AY14" i="82"/>
  <c r="AX14" i="82"/>
  <c r="AW14" i="82"/>
  <c r="AV14" i="82"/>
  <c r="AU14" i="82"/>
  <c r="AT14" i="82"/>
  <c r="C14" i="82"/>
  <c r="B14" i="82"/>
  <c r="A14" i="82"/>
  <c r="BB13" i="82"/>
  <c r="BA13" i="82"/>
  <c r="AZ13" i="82"/>
  <c r="AY13" i="82"/>
  <c r="AX13" i="82"/>
  <c r="AW13" i="82"/>
  <c r="AV13" i="82"/>
  <c r="AU13" i="82"/>
  <c r="AT13" i="82"/>
  <c r="C13" i="82"/>
  <c r="B13" i="82"/>
  <c r="A13" i="82"/>
  <c r="BB12" i="82"/>
  <c r="BA12" i="82"/>
  <c r="AZ12" i="82"/>
  <c r="AY12" i="82"/>
  <c r="AX12" i="82"/>
  <c r="AW12" i="82"/>
  <c r="AV12" i="82"/>
  <c r="AU12" i="82"/>
  <c r="AT12" i="82"/>
  <c r="C12" i="82"/>
  <c r="B12" i="82"/>
  <c r="A12" i="82"/>
  <c r="BB11" i="82"/>
  <c r="BA11" i="82"/>
  <c r="AZ11" i="82"/>
  <c r="AY11" i="82"/>
  <c r="AX11" i="82"/>
  <c r="AW11" i="82"/>
  <c r="AV11" i="82"/>
  <c r="AU11" i="82"/>
  <c r="AT11" i="82"/>
  <c r="C11" i="82"/>
  <c r="B11" i="82"/>
  <c r="A11" i="82"/>
  <c r="BB10" i="82"/>
  <c r="BA10" i="82"/>
  <c r="AZ10" i="82"/>
  <c r="AY10" i="82"/>
  <c r="AX10" i="82"/>
  <c r="AW10" i="82"/>
  <c r="AV10" i="82"/>
  <c r="AU10" i="82"/>
  <c r="AT10" i="82"/>
  <c r="C10" i="82"/>
  <c r="B10" i="82"/>
  <c r="A10" i="82"/>
  <c r="BB9" i="82"/>
  <c r="BA9" i="82"/>
  <c r="AZ9" i="82"/>
  <c r="AY9" i="82"/>
  <c r="AX9" i="82"/>
  <c r="AW9" i="82"/>
  <c r="AV9" i="82"/>
  <c r="AU9" i="82"/>
  <c r="AT9" i="82"/>
  <c r="C9" i="82"/>
  <c r="B9" i="82"/>
  <c r="A9" i="82"/>
  <c r="BB8" i="82"/>
  <c r="BA8" i="82"/>
  <c r="AZ8" i="82"/>
  <c r="AY8" i="82"/>
  <c r="AX8" i="82"/>
  <c r="AW8" i="82"/>
  <c r="AV8" i="82"/>
  <c r="AU8" i="82"/>
  <c r="AT8" i="82"/>
  <c r="C8" i="82"/>
  <c r="B8" i="82"/>
  <c r="A8" i="82"/>
  <c r="BB7" i="82"/>
  <c r="BA7" i="82"/>
  <c r="AZ7" i="82"/>
  <c r="AY7" i="82"/>
  <c r="AX7" i="82"/>
  <c r="AW7" i="82"/>
  <c r="AV7" i="82"/>
  <c r="AU7" i="82"/>
  <c r="AT7" i="82"/>
  <c r="C7" i="82"/>
  <c r="B7" i="82"/>
  <c r="A7" i="82"/>
  <c r="BB6" i="82"/>
  <c r="BA6" i="82"/>
  <c r="AZ6" i="82"/>
  <c r="AY6" i="82"/>
  <c r="AX6" i="82"/>
  <c r="AW6" i="82"/>
  <c r="AV6" i="82"/>
  <c r="AU6" i="82"/>
  <c r="AT6" i="82"/>
  <c r="C6" i="82"/>
  <c r="B6" i="82"/>
  <c r="A6" i="82"/>
  <c r="BB5" i="82"/>
  <c r="BA5" i="82"/>
  <c r="AZ5" i="82"/>
  <c r="AY5" i="82"/>
  <c r="AX5" i="82"/>
  <c r="AW5" i="82"/>
  <c r="AV5" i="82"/>
  <c r="AU5" i="82"/>
  <c r="AT5" i="82"/>
  <c r="C5" i="82"/>
  <c r="B5" i="82"/>
  <c r="A5" i="82"/>
  <c r="BB4" i="82"/>
  <c r="BA4" i="82"/>
  <c r="AZ4" i="82"/>
  <c r="AY4" i="82"/>
  <c r="AX4" i="82"/>
  <c r="AW4" i="82"/>
  <c r="AV4" i="82"/>
  <c r="AU4" i="82"/>
  <c r="AT4" i="82"/>
  <c r="C4" i="82"/>
  <c r="B4" i="82"/>
  <c r="A4" i="82"/>
  <c r="BC3" i="82"/>
  <c r="BB3" i="82"/>
  <c r="BA3" i="82"/>
  <c r="AZ3" i="82"/>
  <c r="AY3" i="82"/>
  <c r="AX3" i="82"/>
  <c r="AW3" i="82"/>
  <c r="AV3" i="82"/>
  <c r="AU3" i="82"/>
  <c r="AT3" i="82"/>
  <c r="B2" i="82"/>
  <c r="BB27" i="81"/>
  <c r="BA27" i="81"/>
  <c r="AZ27" i="81"/>
  <c r="AY27" i="81"/>
  <c r="AX27" i="81"/>
  <c r="AW27" i="81"/>
  <c r="AV27" i="81"/>
  <c r="AU27" i="81"/>
  <c r="AT27" i="81"/>
  <c r="C27" i="81"/>
  <c r="B27" i="81"/>
  <c r="A27" i="81"/>
  <c r="BB26" i="81"/>
  <c r="BA26" i="81"/>
  <c r="AZ26" i="81"/>
  <c r="AY26" i="81"/>
  <c r="AX26" i="81"/>
  <c r="AW26" i="81"/>
  <c r="AV26" i="81"/>
  <c r="AU26" i="81"/>
  <c r="AT26" i="81"/>
  <c r="C26" i="81"/>
  <c r="B26" i="81"/>
  <c r="A26" i="81"/>
  <c r="BB25" i="81"/>
  <c r="BA25" i="81"/>
  <c r="AZ25" i="81"/>
  <c r="AY25" i="81"/>
  <c r="AX25" i="81"/>
  <c r="AW25" i="81"/>
  <c r="AV25" i="81"/>
  <c r="AU25" i="81"/>
  <c r="AT25" i="81"/>
  <c r="C25" i="81"/>
  <c r="B25" i="81"/>
  <c r="A25" i="81"/>
  <c r="BB24" i="81"/>
  <c r="BA24" i="81"/>
  <c r="AZ24" i="81"/>
  <c r="AY24" i="81"/>
  <c r="AX24" i="81"/>
  <c r="AW24" i="81"/>
  <c r="AV24" i="81"/>
  <c r="AU24" i="81"/>
  <c r="AT24" i="81"/>
  <c r="C24" i="81"/>
  <c r="B24" i="81"/>
  <c r="A24" i="81"/>
  <c r="BB23" i="81"/>
  <c r="BA23" i="81"/>
  <c r="AZ23" i="81"/>
  <c r="AY23" i="81"/>
  <c r="AX23" i="81"/>
  <c r="AW23" i="81"/>
  <c r="AV23" i="81"/>
  <c r="AU23" i="81"/>
  <c r="AT23" i="81"/>
  <c r="C23" i="81"/>
  <c r="B23" i="81"/>
  <c r="A23" i="81"/>
  <c r="BB22" i="81"/>
  <c r="BA22" i="81"/>
  <c r="AZ22" i="81"/>
  <c r="AY22" i="81"/>
  <c r="AX22" i="81"/>
  <c r="AW22" i="81"/>
  <c r="AV22" i="81"/>
  <c r="AU22" i="81"/>
  <c r="AT22" i="81"/>
  <c r="C22" i="81"/>
  <c r="B22" i="81"/>
  <c r="A22" i="81"/>
  <c r="BB21" i="81"/>
  <c r="BA21" i="81"/>
  <c r="AZ21" i="81"/>
  <c r="AY21" i="81"/>
  <c r="AX21" i="81"/>
  <c r="AW21" i="81"/>
  <c r="AV21" i="81"/>
  <c r="AU21" i="81"/>
  <c r="AT21" i="81"/>
  <c r="C21" i="81"/>
  <c r="B21" i="81"/>
  <c r="A21" i="81"/>
  <c r="BB20" i="81"/>
  <c r="BA20" i="81"/>
  <c r="AZ20" i="81"/>
  <c r="AY20" i="81"/>
  <c r="AX20" i="81"/>
  <c r="AW20" i="81"/>
  <c r="AV20" i="81"/>
  <c r="AU20" i="81"/>
  <c r="AT20" i="81"/>
  <c r="C20" i="81"/>
  <c r="B20" i="81"/>
  <c r="A20" i="81"/>
  <c r="BB19" i="81"/>
  <c r="BA19" i="81"/>
  <c r="AZ19" i="81"/>
  <c r="AY19" i="81"/>
  <c r="AX19" i="81"/>
  <c r="AW19" i="81"/>
  <c r="AV19" i="81"/>
  <c r="AU19" i="81"/>
  <c r="AT19" i="81"/>
  <c r="C19" i="81"/>
  <c r="B19" i="81"/>
  <c r="A19" i="81"/>
  <c r="BB18" i="81"/>
  <c r="BA18" i="81"/>
  <c r="AZ18" i="81"/>
  <c r="AY18" i="81"/>
  <c r="AX18" i="81"/>
  <c r="AW18" i="81"/>
  <c r="AV18" i="81"/>
  <c r="AU18" i="81"/>
  <c r="AT18" i="81"/>
  <c r="C18" i="81"/>
  <c r="B18" i="81"/>
  <c r="A18" i="81"/>
  <c r="BB17" i="81"/>
  <c r="BA17" i="81"/>
  <c r="AZ17" i="81"/>
  <c r="AY17" i="81"/>
  <c r="AX17" i="81"/>
  <c r="AW17" i="81"/>
  <c r="AV17" i="81"/>
  <c r="AU17" i="81"/>
  <c r="AT17" i="81"/>
  <c r="C17" i="81"/>
  <c r="B17" i="81"/>
  <c r="A17" i="81"/>
  <c r="BB16" i="81"/>
  <c r="BA16" i="81"/>
  <c r="AZ16" i="81"/>
  <c r="AY16" i="81"/>
  <c r="AX16" i="81"/>
  <c r="AW16" i="81"/>
  <c r="AV16" i="81"/>
  <c r="AU16" i="81"/>
  <c r="AT16" i="81"/>
  <c r="C16" i="81"/>
  <c r="B16" i="81"/>
  <c r="A16" i="81"/>
  <c r="BB15" i="81"/>
  <c r="BA15" i="81"/>
  <c r="AZ15" i="81"/>
  <c r="AY15" i="81"/>
  <c r="AX15" i="81"/>
  <c r="AW15" i="81"/>
  <c r="AV15" i="81"/>
  <c r="AU15" i="81"/>
  <c r="AT15" i="81"/>
  <c r="C15" i="81"/>
  <c r="B15" i="81"/>
  <c r="A15" i="81"/>
  <c r="BB14" i="81"/>
  <c r="BA14" i="81"/>
  <c r="AZ14" i="81"/>
  <c r="AY14" i="81"/>
  <c r="AX14" i="81"/>
  <c r="AW14" i="81"/>
  <c r="AV14" i="81"/>
  <c r="AU14" i="81"/>
  <c r="AT14" i="81"/>
  <c r="C14" i="81"/>
  <c r="B14" i="81"/>
  <c r="A14" i="81"/>
  <c r="BB13" i="81"/>
  <c r="BA13" i="81"/>
  <c r="AZ13" i="81"/>
  <c r="AY13" i="81"/>
  <c r="AX13" i="81"/>
  <c r="AW13" i="81"/>
  <c r="AV13" i="81"/>
  <c r="AU13" i="81"/>
  <c r="AT13" i="81"/>
  <c r="C13" i="81"/>
  <c r="B13" i="81"/>
  <c r="A13" i="81"/>
  <c r="BB12" i="81"/>
  <c r="BA12" i="81"/>
  <c r="AZ12" i="81"/>
  <c r="AY12" i="81"/>
  <c r="AX12" i="81"/>
  <c r="AW12" i="81"/>
  <c r="AV12" i="81"/>
  <c r="AU12" i="81"/>
  <c r="AT12" i="81"/>
  <c r="C12" i="81"/>
  <c r="B12" i="81"/>
  <c r="A12" i="81"/>
  <c r="BB11" i="81"/>
  <c r="BA11" i="81"/>
  <c r="AZ11" i="81"/>
  <c r="AY11" i="81"/>
  <c r="AX11" i="81"/>
  <c r="AW11" i="81"/>
  <c r="AV11" i="81"/>
  <c r="AU11" i="81"/>
  <c r="AT11" i="81"/>
  <c r="C11" i="81"/>
  <c r="B11" i="81"/>
  <c r="A11" i="81"/>
  <c r="BB10" i="81"/>
  <c r="BA10" i="81"/>
  <c r="AZ10" i="81"/>
  <c r="AY10" i="81"/>
  <c r="AX10" i="81"/>
  <c r="AW10" i="81"/>
  <c r="AV10" i="81"/>
  <c r="AU10" i="81"/>
  <c r="AT10" i="81"/>
  <c r="C10" i="81"/>
  <c r="B10" i="81"/>
  <c r="A10" i="81"/>
  <c r="BB9" i="81"/>
  <c r="BA9" i="81"/>
  <c r="AZ9" i="81"/>
  <c r="AY9" i="81"/>
  <c r="AX9" i="81"/>
  <c r="AW9" i="81"/>
  <c r="AV9" i="81"/>
  <c r="AU9" i="81"/>
  <c r="AT9" i="81"/>
  <c r="C9" i="81"/>
  <c r="B9" i="81"/>
  <c r="A9" i="81"/>
  <c r="BB8" i="81"/>
  <c r="BA8" i="81"/>
  <c r="AZ8" i="81"/>
  <c r="AY8" i="81"/>
  <c r="AX8" i="81"/>
  <c r="AW8" i="81"/>
  <c r="AV8" i="81"/>
  <c r="AU8" i="81"/>
  <c r="AT8" i="81"/>
  <c r="C8" i="81"/>
  <c r="B8" i="81"/>
  <c r="A8" i="81"/>
  <c r="BB7" i="81"/>
  <c r="BA7" i="81"/>
  <c r="AZ7" i="81"/>
  <c r="AY7" i="81"/>
  <c r="AX7" i="81"/>
  <c r="AW7" i="81"/>
  <c r="AV7" i="81"/>
  <c r="AU7" i="81"/>
  <c r="AT7" i="81"/>
  <c r="C7" i="81"/>
  <c r="B7" i="81"/>
  <c r="A7" i="81"/>
  <c r="BB6" i="81"/>
  <c r="BA6" i="81"/>
  <c r="AZ6" i="81"/>
  <c r="AY6" i="81"/>
  <c r="AX6" i="81"/>
  <c r="AW6" i="81"/>
  <c r="AV6" i="81"/>
  <c r="AU6" i="81"/>
  <c r="AT6" i="81"/>
  <c r="C6" i="81"/>
  <c r="B6" i="81"/>
  <c r="A6" i="81"/>
  <c r="BB5" i="81"/>
  <c r="BA5" i="81"/>
  <c r="AZ5" i="81"/>
  <c r="AY5" i="81"/>
  <c r="AX5" i="81"/>
  <c r="AW5" i="81"/>
  <c r="AV5" i="81"/>
  <c r="AU5" i="81"/>
  <c r="AT5" i="81"/>
  <c r="C5" i="81"/>
  <c r="B5" i="81"/>
  <c r="A5" i="81"/>
  <c r="BB4" i="81"/>
  <c r="BA4" i="81"/>
  <c r="AZ4" i="81"/>
  <c r="AY4" i="81"/>
  <c r="AX4" i="81"/>
  <c r="AW4" i="81"/>
  <c r="AV4" i="81"/>
  <c r="AU4" i="81"/>
  <c r="AT4" i="81"/>
  <c r="C4" i="81"/>
  <c r="B4" i="81"/>
  <c r="A4" i="81"/>
  <c r="BC3" i="81"/>
  <c r="BB3" i="81"/>
  <c r="BA3" i="81"/>
  <c r="AZ3" i="81"/>
  <c r="AY3" i="81"/>
  <c r="AX3" i="81"/>
  <c r="AW3" i="81"/>
  <c r="AV3" i="81"/>
  <c r="AU3" i="81"/>
  <c r="AT3" i="81"/>
  <c r="B2" i="81"/>
  <c r="BB27" i="80"/>
  <c r="BA27" i="80"/>
  <c r="AZ27" i="80"/>
  <c r="AY27" i="80"/>
  <c r="AX27" i="80"/>
  <c r="AW27" i="80"/>
  <c r="AV27" i="80"/>
  <c r="AU27" i="80"/>
  <c r="AT27" i="80"/>
  <c r="C27" i="80"/>
  <c r="B27" i="80"/>
  <c r="A27" i="80"/>
  <c r="BB26" i="80"/>
  <c r="BA26" i="80"/>
  <c r="AZ26" i="80"/>
  <c r="AY26" i="80"/>
  <c r="AX26" i="80"/>
  <c r="AW26" i="80"/>
  <c r="AV26" i="80"/>
  <c r="AU26" i="80"/>
  <c r="AT26" i="80"/>
  <c r="C26" i="80"/>
  <c r="B26" i="80"/>
  <c r="A26" i="80"/>
  <c r="BB25" i="80"/>
  <c r="BA25" i="80"/>
  <c r="AZ25" i="80"/>
  <c r="AY25" i="80"/>
  <c r="AX25" i="80"/>
  <c r="AW25" i="80"/>
  <c r="AV25" i="80"/>
  <c r="AU25" i="80"/>
  <c r="AT25" i="80"/>
  <c r="C25" i="80"/>
  <c r="B25" i="80"/>
  <c r="A25" i="80"/>
  <c r="BB24" i="80"/>
  <c r="BA24" i="80"/>
  <c r="AZ24" i="80"/>
  <c r="AY24" i="80"/>
  <c r="AX24" i="80"/>
  <c r="AW24" i="80"/>
  <c r="AV24" i="80"/>
  <c r="AU24" i="80"/>
  <c r="AT24" i="80"/>
  <c r="C24" i="80"/>
  <c r="B24" i="80"/>
  <c r="A24" i="80"/>
  <c r="BB23" i="80"/>
  <c r="BA23" i="80"/>
  <c r="AZ23" i="80"/>
  <c r="AY23" i="80"/>
  <c r="AX23" i="80"/>
  <c r="AW23" i="80"/>
  <c r="AV23" i="80"/>
  <c r="AU23" i="80"/>
  <c r="AT23" i="80"/>
  <c r="C23" i="80"/>
  <c r="B23" i="80"/>
  <c r="A23" i="80"/>
  <c r="BB22" i="80"/>
  <c r="BA22" i="80"/>
  <c r="AZ22" i="80"/>
  <c r="AY22" i="80"/>
  <c r="AX22" i="80"/>
  <c r="AW22" i="80"/>
  <c r="AV22" i="80"/>
  <c r="AU22" i="80"/>
  <c r="AT22" i="80"/>
  <c r="C22" i="80"/>
  <c r="B22" i="80"/>
  <c r="A22" i="80"/>
  <c r="BB21" i="80"/>
  <c r="BA21" i="80"/>
  <c r="AZ21" i="80"/>
  <c r="AY21" i="80"/>
  <c r="AX21" i="80"/>
  <c r="AW21" i="80"/>
  <c r="AV21" i="80"/>
  <c r="AU21" i="80"/>
  <c r="AT21" i="80"/>
  <c r="C21" i="80"/>
  <c r="B21" i="80"/>
  <c r="A21" i="80"/>
  <c r="BB20" i="80"/>
  <c r="BA20" i="80"/>
  <c r="AZ20" i="80"/>
  <c r="AY20" i="80"/>
  <c r="AX20" i="80"/>
  <c r="AW20" i="80"/>
  <c r="AV20" i="80"/>
  <c r="AU20" i="80"/>
  <c r="AT20" i="80"/>
  <c r="C20" i="80"/>
  <c r="B20" i="80"/>
  <c r="A20" i="80"/>
  <c r="BB19" i="80"/>
  <c r="BA19" i="80"/>
  <c r="AZ19" i="80"/>
  <c r="AY19" i="80"/>
  <c r="AX19" i="80"/>
  <c r="AW19" i="80"/>
  <c r="AV19" i="80"/>
  <c r="AU19" i="80"/>
  <c r="AT19" i="80"/>
  <c r="C19" i="80"/>
  <c r="B19" i="80"/>
  <c r="A19" i="80"/>
  <c r="BB18" i="80"/>
  <c r="BA18" i="80"/>
  <c r="AZ18" i="80"/>
  <c r="AY18" i="80"/>
  <c r="AX18" i="80"/>
  <c r="AW18" i="80"/>
  <c r="AV18" i="80"/>
  <c r="AU18" i="80"/>
  <c r="AT18" i="80"/>
  <c r="C18" i="80"/>
  <c r="B18" i="80"/>
  <c r="A18" i="80"/>
  <c r="BB17" i="80"/>
  <c r="BA17" i="80"/>
  <c r="AZ17" i="80"/>
  <c r="AY17" i="80"/>
  <c r="AX17" i="80"/>
  <c r="AW17" i="80"/>
  <c r="AV17" i="80"/>
  <c r="AU17" i="80"/>
  <c r="AT17" i="80"/>
  <c r="C17" i="80"/>
  <c r="B17" i="80"/>
  <c r="A17" i="80"/>
  <c r="BB16" i="80"/>
  <c r="BA16" i="80"/>
  <c r="AZ16" i="80"/>
  <c r="AY16" i="80"/>
  <c r="AX16" i="80"/>
  <c r="AW16" i="80"/>
  <c r="BC16" i="80" s="1"/>
  <c r="AV16" i="80"/>
  <c r="AU16" i="80"/>
  <c r="AT16" i="80"/>
  <c r="C16" i="80"/>
  <c r="B16" i="80"/>
  <c r="A16" i="80"/>
  <c r="BB15" i="80"/>
  <c r="BA15" i="80"/>
  <c r="AZ15" i="80"/>
  <c r="AY15" i="80"/>
  <c r="AX15" i="80"/>
  <c r="AW15" i="80"/>
  <c r="AV15" i="80"/>
  <c r="AU15" i="80"/>
  <c r="AT15" i="80"/>
  <c r="C15" i="80"/>
  <c r="B15" i="80"/>
  <c r="A15" i="80"/>
  <c r="BB14" i="80"/>
  <c r="BA14" i="80"/>
  <c r="AZ14" i="80"/>
  <c r="AY14" i="80"/>
  <c r="AX14" i="80"/>
  <c r="AW14" i="80"/>
  <c r="AV14" i="80"/>
  <c r="AU14" i="80"/>
  <c r="AT14" i="80"/>
  <c r="C14" i="80"/>
  <c r="B14" i="80"/>
  <c r="A14" i="80"/>
  <c r="BB13" i="80"/>
  <c r="BA13" i="80"/>
  <c r="AZ13" i="80"/>
  <c r="AY13" i="80"/>
  <c r="AX13" i="80"/>
  <c r="AW13" i="80"/>
  <c r="AV13" i="80"/>
  <c r="AU13" i="80"/>
  <c r="AT13" i="80"/>
  <c r="C13" i="80"/>
  <c r="B13" i="80"/>
  <c r="A13" i="80"/>
  <c r="BB12" i="80"/>
  <c r="BA12" i="80"/>
  <c r="AZ12" i="80"/>
  <c r="AY12" i="80"/>
  <c r="AX12" i="80"/>
  <c r="AW12" i="80"/>
  <c r="AV12" i="80"/>
  <c r="AU12" i="80"/>
  <c r="AT12" i="80"/>
  <c r="C12" i="80"/>
  <c r="B12" i="80"/>
  <c r="A12" i="80"/>
  <c r="BB11" i="80"/>
  <c r="BA11" i="80"/>
  <c r="AZ11" i="80"/>
  <c r="AY11" i="80"/>
  <c r="AX11" i="80"/>
  <c r="AW11" i="80"/>
  <c r="AV11" i="80"/>
  <c r="AU11" i="80"/>
  <c r="AT11" i="80"/>
  <c r="C11" i="80"/>
  <c r="B11" i="80"/>
  <c r="A11" i="80"/>
  <c r="BB10" i="80"/>
  <c r="BA10" i="80"/>
  <c r="AZ10" i="80"/>
  <c r="AY10" i="80"/>
  <c r="AX10" i="80"/>
  <c r="AW10" i="80"/>
  <c r="AV10" i="80"/>
  <c r="AU10" i="80"/>
  <c r="AT10" i="80"/>
  <c r="C10" i="80"/>
  <c r="B10" i="80"/>
  <c r="A10" i="80"/>
  <c r="BB9" i="80"/>
  <c r="BA9" i="80"/>
  <c r="AZ9" i="80"/>
  <c r="AY9" i="80"/>
  <c r="AX9" i="80"/>
  <c r="AW9" i="80"/>
  <c r="AV9" i="80"/>
  <c r="AU9" i="80"/>
  <c r="AT9" i="80"/>
  <c r="C9" i="80"/>
  <c r="B9" i="80"/>
  <c r="A9" i="80"/>
  <c r="BB8" i="80"/>
  <c r="BA8" i="80"/>
  <c r="AZ8" i="80"/>
  <c r="AY8" i="80"/>
  <c r="AX8" i="80"/>
  <c r="AW8" i="80"/>
  <c r="AV8" i="80"/>
  <c r="AU8" i="80"/>
  <c r="AT8" i="80"/>
  <c r="C8" i="80"/>
  <c r="B8" i="80"/>
  <c r="A8" i="80"/>
  <c r="BB7" i="80"/>
  <c r="BA7" i="80"/>
  <c r="AZ7" i="80"/>
  <c r="AY7" i="80"/>
  <c r="AX7" i="80"/>
  <c r="AW7" i="80"/>
  <c r="AV7" i="80"/>
  <c r="AU7" i="80"/>
  <c r="AT7" i="80"/>
  <c r="C7" i="80"/>
  <c r="B7" i="80"/>
  <c r="A7" i="80"/>
  <c r="BB6" i="80"/>
  <c r="BA6" i="80"/>
  <c r="AZ6" i="80"/>
  <c r="AY6" i="80"/>
  <c r="AX6" i="80"/>
  <c r="AW6" i="80"/>
  <c r="AV6" i="80"/>
  <c r="AU6" i="80"/>
  <c r="AT6" i="80"/>
  <c r="C6" i="80"/>
  <c r="B6" i="80"/>
  <c r="A6" i="80"/>
  <c r="BB5" i="80"/>
  <c r="BA5" i="80"/>
  <c r="AZ5" i="80"/>
  <c r="AY5" i="80"/>
  <c r="AX5" i="80"/>
  <c r="AW5" i="80"/>
  <c r="AV5" i="80"/>
  <c r="AU5" i="80"/>
  <c r="AT5" i="80"/>
  <c r="C5" i="80"/>
  <c r="B5" i="80"/>
  <c r="A5" i="80"/>
  <c r="BB4" i="80"/>
  <c r="BA4" i="80"/>
  <c r="AZ4" i="80"/>
  <c r="AY4" i="80"/>
  <c r="AX4" i="80"/>
  <c r="AW4" i="80"/>
  <c r="AV4" i="80"/>
  <c r="AU4" i="80"/>
  <c r="AT4" i="80"/>
  <c r="C4" i="80"/>
  <c r="B4" i="80"/>
  <c r="A4" i="80"/>
  <c r="BC3" i="80"/>
  <c r="BB3" i="80"/>
  <c r="BA3" i="80"/>
  <c r="AZ3" i="80"/>
  <c r="AY3" i="80"/>
  <c r="AX3" i="80"/>
  <c r="AW3" i="80"/>
  <c r="AV3" i="80"/>
  <c r="AU3" i="80"/>
  <c r="AT3" i="80"/>
  <c r="B2" i="80"/>
  <c r="BC27" i="79"/>
  <c r="C27" i="79"/>
  <c r="B27" i="79"/>
  <c r="A27" i="79"/>
  <c r="BC26" i="79"/>
  <c r="C26" i="79"/>
  <c r="B26" i="79"/>
  <c r="A26" i="79"/>
  <c r="BC25" i="79"/>
  <c r="C25" i="79"/>
  <c r="B25" i="79"/>
  <c r="A25" i="79"/>
  <c r="BC24" i="79"/>
  <c r="C24" i="79"/>
  <c r="B24" i="79"/>
  <c r="A24" i="79"/>
  <c r="BC23" i="79"/>
  <c r="C23" i="79"/>
  <c r="B23" i="79"/>
  <c r="A23" i="79"/>
  <c r="BC22" i="79"/>
  <c r="C22" i="79"/>
  <c r="B22" i="79"/>
  <c r="A22" i="79"/>
  <c r="BC21" i="79"/>
  <c r="C21" i="79"/>
  <c r="B21" i="79"/>
  <c r="A21" i="79"/>
  <c r="BC20" i="79"/>
  <c r="C20" i="79"/>
  <c r="B20" i="79"/>
  <c r="A20" i="79"/>
  <c r="BC19" i="79"/>
  <c r="C19" i="79"/>
  <c r="B19" i="79"/>
  <c r="A19" i="79"/>
  <c r="BC18" i="79"/>
  <c r="C18" i="79"/>
  <c r="B18" i="79"/>
  <c r="A18" i="79"/>
  <c r="BC17" i="79"/>
  <c r="C17" i="79"/>
  <c r="B17" i="79"/>
  <c r="A17" i="79"/>
  <c r="BC16" i="79"/>
  <c r="C16" i="79"/>
  <c r="B16" i="79"/>
  <c r="A16" i="79"/>
  <c r="BC15" i="79"/>
  <c r="C15" i="79"/>
  <c r="B15" i="79"/>
  <c r="A15" i="79"/>
  <c r="BC14" i="79"/>
  <c r="C14" i="79"/>
  <c r="B14" i="79"/>
  <c r="A14" i="79"/>
  <c r="BC13" i="79"/>
  <c r="C13" i="79"/>
  <c r="B13" i="79"/>
  <c r="A13" i="79"/>
  <c r="BC12" i="79"/>
  <c r="C12" i="79"/>
  <c r="B12" i="79"/>
  <c r="A12" i="79"/>
  <c r="BC11" i="79"/>
  <c r="C11" i="79"/>
  <c r="B11" i="79"/>
  <c r="A11" i="79"/>
  <c r="BC10" i="79"/>
  <c r="C10" i="79"/>
  <c r="B10" i="79"/>
  <c r="A10" i="79"/>
  <c r="BC9" i="79"/>
  <c r="C9" i="79"/>
  <c r="B9" i="79"/>
  <c r="A9" i="79"/>
  <c r="BC8" i="79"/>
  <c r="C8" i="79"/>
  <c r="B8" i="79"/>
  <c r="A8" i="79"/>
  <c r="BC7" i="79"/>
  <c r="C7" i="79"/>
  <c r="B7" i="79"/>
  <c r="A7" i="79"/>
  <c r="BC6" i="79"/>
  <c r="C6" i="79"/>
  <c r="B6" i="79"/>
  <c r="A6" i="79"/>
  <c r="BC5" i="79"/>
  <c r="C5" i="79"/>
  <c r="B5" i="79"/>
  <c r="A5" i="79"/>
  <c r="BC4" i="79"/>
  <c r="C4" i="79"/>
  <c r="B4" i="79"/>
  <c r="A4" i="79"/>
  <c r="BC3" i="79"/>
  <c r="B2" i="79"/>
  <c r="C27" i="78"/>
  <c r="B27" i="78"/>
  <c r="A27" i="78"/>
  <c r="C26" i="78"/>
  <c r="B26" i="78"/>
  <c r="A26" i="78"/>
  <c r="C25" i="78"/>
  <c r="B25" i="78"/>
  <c r="A25" i="78"/>
  <c r="C24" i="78"/>
  <c r="B24" i="78"/>
  <c r="A24" i="78"/>
  <c r="C23" i="78"/>
  <c r="B23" i="78"/>
  <c r="A23" i="78"/>
  <c r="C22" i="78"/>
  <c r="B22" i="78"/>
  <c r="A22" i="78"/>
  <c r="C21" i="78"/>
  <c r="B21" i="78"/>
  <c r="A21" i="78"/>
  <c r="C20" i="78"/>
  <c r="B20" i="78"/>
  <c r="A20" i="78"/>
  <c r="C19" i="78"/>
  <c r="B19" i="78"/>
  <c r="A19" i="78"/>
  <c r="C18" i="78"/>
  <c r="B18" i="78"/>
  <c r="A18" i="78"/>
  <c r="C17" i="78"/>
  <c r="B17" i="78"/>
  <c r="A17" i="78"/>
  <c r="C16" i="78"/>
  <c r="B16" i="78"/>
  <c r="A16" i="78"/>
  <c r="C15" i="78"/>
  <c r="B15" i="78"/>
  <c r="A15" i="78"/>
  <c r="C14" i="78"/>
  <c r="B14" i="78"/>
  <c r="A14" i="78"/>
  <c r="C13" i="78"/>
  <c r="B13" i="78"/>
  <c r="A13" i="78"/>
  <c r="C12" i="78"/>
  <c r="B12" i="78"/>
  <c r="A12" i="78"/>
  <c r="C11" i="78"/>
  <c r="B11" i="78"/>
  <c r="A11" i="78"/>
  <c r="C10" i="78"/>
  <c r="B10" i="78"/>
  <c r="A10" i="78"/>
  <c r="C9" i="78"/>
  <c r="B9" i="78"/>
  <c r="A9" i="78"/>
  <c r="C8" i="78"/>
  <c r="B8" i="78"/>
  <c r="A8" i="78"/>
  <c r="C7" i="78"/>
  <c r="B7" i="78"/>
  <c r="A7" i="78"/>
  <c r="C6" i="78"/>
  <c r="B6" i="78"/>
  <c r="A6" i="78"/>
  <c r="C5" i="78"/>
  <c r="B5" i="78"/>
  <c r="A5" i="78"/>
  <c r="C4" i="78"/>
  <c r="B4" i="78"/>
  <c r="A4" i="78"/>
  <c r="BC3" i="78"/>
  <c r="BB3" i="78"/>
  <c r="BA3" i="78"/>
  <c r="AZ3" i="78"/>
  <c r="AY3" i="78"/>
  <c r="AX3" i="78"/>
  <c r="AW3" i="78"/>
  <c r="AV3" i="78"/>
  <c r="AU3" i="78"/>
  <c r="AT3" i="78"/>
  <c r="B2" i="78"/>
  <c r="BB27" i="77"/>
  <c r="BA27" i="77"/>
  <c r="AZ27" i="77"/>
  <c r="AY27" i="77"/>
  <c r="AX27" i="77"/>
  <c r="AW27" i="77"/>
  <c r="AV27" i="77"/>
  <c r="AU27" i="77"/>
  <c r="AT27" i="77"/>
  <c r="C27" i="77"/>
  <c r="B27" i="77"/>
  <c r="A27" i="77"/>
  <c r="BB26" i="77"/>
  <c r="BA26" i="77"/>
  <c r="AZ26" i="77"/>
  <c r="AY26" i="77"/>
  <c r="AX26" i="77"/>
  <c r="AW26" i="77"/>
  <c r="AV26" i="77"/>
  <c r="AU26" i="77"/>
  <c r="AT26" i="77"/>
  <c r="C26" i="77"/>
  <c r="B26" i="77"/>
  <c r="A26" i="77"/>
  <c r="BB25" i="77"/>
  <c r="BA25" i="77"/>
  <c r="AZ25" i="77"/>
  <c r="AY25" i="77"/>
  <c r="AX25" i="77"/>
  <c r="AW25" i="77"/>
  <c r="AV25" i="77"/>
  <c r="AU25" i="77"/>
  <c r="AT25" i="77"/>
  <c r="C25" i="77"/>
  <c r="B25" i="77"/>
  <c r="A25" i="77"/>
  <c r="BB24" i="77"/>
  <c r="BA24" i="77"/>
  <c r="AZ24" i="77"/>
  <c r="AY24" i="77"/>
  <c r="AX24" i="77"/>
  <c r="AW24" i="77"/>
  <c r="AV24" i="77"/>
  <c r="AU24" i="77"/>
  <c r="AT24" i="77"/>
  <c r="C24" i="77"/>
  <c r="B24" i="77"/>
  <c r="A24" i="77"/>
  <c r="BB23" i="77"/>
  <c r="BA23" i="77"/>
  <c r="AZ23" i="77"/>
  <c r="AY23" i="77"/>
  <c r="AX23" i="77"/>
  <c r="AW23" i="77"/>
  <c r="AV23" i="77"/>
  <c r="BC23" i="77" s="1"/>
  <c r="AU23" i="77"/>
  <c r="AT23" i="77"/>
  <c r="C23" i="77"/>
  <c r="B23" i="77"/>
  <c r="A23" i="77"/>
  <c r="BB22" i="77"/>
  <c r="BA22" i="77"/>
  <c r="AZ22" i="77"/>
  <c r="AY22" i="77"/>
  <c r="AX22" i="77"/>
  <c r="AW22" i="77"/>
  <c r="AV22" i="77"/>
  <c r="AU22" i="77"/>
  <c r="AT22" i="77"/>
  <c r="C22" i="77"/>
  <c r="B22" i="77"/>
  <c r="A22" i="77"/>
  <c r="BB21" i="77"/>
  <c r="BA21" i="77"/>
  <c r="AZ21" i="77"/>
  <c r="AY21" i="77"/>
  <c r="AX21" i="77"/>
  <c r="AW21" i="77"/>
  <c r="AV21" i="77"/>
  <c r="AU21" i="77"/>
  <c r="AT21" i="77"/>
  <c r="C21" i="77"/>
  <c r="B21" i="77"/>
  <c r="A21" i="77"/>
  <c r="BB20" i="77"/>
  <c r="BA20" i="77"/>
  <c r="AZ20" i="77"/>
  <c r="AY20" i="77"/>
  <c r="AX20" i="77"/>
  <c r="AW20" i="77"/>
  <c r="AV20" i="77"/>
  <c r="AU20" i="77"/>
  <c r="AT20" i="77"/>
  <c r="C20" i="77"/>
  <c r="B20" i="77"/>
  <c r="A20" i="77"/>
  <c r="BB19" i="77"/>
  <c r="BA19" i="77"/>
  <c r="AZ19" i="77"/>
  <c r="AY19" i="77"/>
  <c r="AX19" i="77"/>
  <c r="AW19" i="77"/>
  <c r="AV19" i="77"/>
  <c r="AU19" i="77"/>
  <c r="AT19" i="77"/>
  <c r="C19" i="77"/>
  <c r="B19" i="77"/>
  <c r="A19" i="77"/>
  <c r="BB18" i="77"/>
  <c r="BA18" i="77"/>
  <c r="AZ18" i="77"/>
  <c r="AY18" i="77"/>
  <c r="AX18" i="77"/>
  <c r="AW18" i="77"/>
  <c r="AV18" i="77"/>
  <c r="AU18" i="77"/>
  <c r="AT18" i="77"/>
  <c r="C18" i="77"/>
  <c r="B18" i="77"/>
  <c r="A18" i="77"/>
  <c r="BB17" i="77"/>
  <c r="BA17" i="77"/>
  <c r="AZ17" i="77"/>
  <c r="AY17" i="77"/>
  <c r="AX17" i="77"/>
  <c r="AW17" i="77"/>
  <c r="AV17" i="77"/>
  <c r="AU17" i="77"/>
  <c r="AT17" i="77"/>
  <c r="C17" i="77"/>
  <c r="B17" i="77"/>
  <c r="A17" i="77"/>
  <c r="BB16" i="77"/>
  <c r="BA16" i="77"/>
  <c r="AZ16" i="77"/>
  <c r="AY16" i="77"/>
  <c r="AX16" i="77"/>
  <c r="AW16" i="77"/>
  <c r="AV16" i="77"/>
  <c r="AU16" i="77"/>
  <c r="AT16" i="77"/>
  <c r="C16" i="77"/>
  <c r="B16" i="77"/>
  <c r="A16" i="77"/>
  <c r="BB15" i="77"/>
  <c r="BA15" i="77"/>
  <c r="AZ15" i="77"/>
  <c r="AY15" i="77"/>
  <c r="AX15" i="77"/>
  <c r="AW15" i="77"/>
  <c r="AV15" i="77"/>
  <c r="AU15" i="77"/>
  <c r="AT15" i="77"/>
  <c r="C15" i="77"/>
  <c r="B15" i="77"/>
  <c r="A15" i="77"/>
  <c r="BB14" i="77"/>
  <c r="BA14" i="77"/>
  <c r="AZ14" i="77"/>
  <c r="AY14" i="77"/>
  <c r="AX14" i="77"/>
  <c r="AW14" i="77"/>
  <c r="AV14" i="77"/>
  <c r="AU14" i="77"/>
  <c r="AT14" i="77"/>
  <c r="C14" i="77"/>
  <c r="B14" i="77"/>
  <c r="A14" i="77"/>
  <c r="BB13" i="77"/>
  <c r="BA13" i="77"/>
  <c r="AZ13" i="77"/>
  <c r="AY13" i="77"/>
  <c r="AX13" i="77"/>
  <c r="AW13" i="77"/>
  <c r="AV13" i="77"/>
  <c r="AU13" i="77"/>
  <c r="AT13" i="77"/>
  <c r="C13" i="77"/>
  <c r="B13" i="77"/>
  <c r="A13" i="77"/>
  <c r="BB12" i="77"/>
  <c r="BA12" i="77"/>
  <c r="AZ12" i="77"/>
  <c r="AY12" i="77"/>
  <c r="AX12" i="77"/>
  <c r="AW12" i="77"/>
  <c r="AV12" i="77"/>
  <c r="AU12" i="77"/>
  <c r="AT12" i="77"/>
  <c r="C12" i="77"/>
  <c r="B12" i="77"/>
  <c r="A12" i="77"/>
  <c r="BB11" i="77"/>
  <c r="BA11" i="77"/>
  <c r="AZ11" i="77"/>
  <c r="AY11" i="77"/>
  <c r="AX11" i="77"/>
  <c r="AW11" i="77"/>
  <c r="AV11" i="77"/>
  <c r="AU11" i="77"/>
  <c r="AT11" i="77"/>
  <c r="C11" i="77"/>
  <c r="B11" i="77"/>
  <c r="A11" i="77"/>
  <c r="BB10" i="77"/>
  <c r="BA10" i="77"/>
  <c r="AZ10" i="77"/>
  <c r="AY10" i="77"/>
  <c r="AX10" i="77"/>
  <c r="AW10" i="77"/>
  <c r="AV10" i="77"/>
  <c r="AU10" i="77"/>
  <c r="AT10" i="77"/>
  <c r="C10" i="77"/>
  <c r="B10" i="77"/>
  <c r="A10" i="77"/>
  <c r="BB9" i="77"/>
  <c r="BA9" i="77"/>
  <c r="AZ9" i="77"/>
  <c r="AY9" i="77"/>
  <c r="AX9" i="77"/>
  <c r="AW9" i="77"/>
  <c r="AV9" i="77"/>
  <c r="AU9" i="77"/>
  <c r="AT9" i="77"/>
  <c r="C9" i="77"/>
  <c r="B9" i="77"/>
  <c r="A9" i="77"/>
  <c r="BB8" i="77"/>
  <c r="BA8" i="77"/>
  <c r="AZ8" i="77"/>
  <c r="AY8" i="77"/>
  <c r="AX8" i="77"/>
  <c r="AW8" i="77"/>
  <c r="AV8" i="77"/>
  <c r="AU8" i="77"/>
  <c r="AT8" i="77"/>
  <c r="C8" i="77"/>
  <c r="B8" i="77"/>
  <c r="A8" i="77"/>
  <c r="BB7" i="77"/>
  <c r="BA7" i="77"/>
  <c r="AZ7" i="77"/>
  <c r="AY7" i="77"/>
  <c r="AX7" i="77"/>
  <c r="AW7" i="77"/>
  <c r="AV7" i="77"/>
  <c r="AU7" i="77"/>
  <c r="AT7" i="77"/>
  <c r="C7" i="77"/>
  <c r="B7" i="77"/>
  <c r="A7" i="77"/>
  <c r="BB6" i="77"/>
  <c r="BA6" i="77"/>
  <c r="AZ6" i="77"/>
  <c r="AY6" i="77"/>
  <c r="AX6" i="77"/>
  <c r="AW6" i="77"/>
  <c r="AV6" i="77"/>
  <c r="AU6" i="77"/>
  <c r="AT6" i="77"/>
  <c r="C6" i="77"/>
  <c r="B6" i="77"/>
  <c r="A6" i="77"/>
  <c r="BB5" i="77"/>
  <c r="BA5" i="77"/>
  <c r="AZ5" i="77"/>
  <c r="AY5" i="77"/>
  <c r="AX5" i="77"/>
  <c r="AW5" i="77"/>
  <c r="AV5" i="77"/>
  <c r="AU5" i="77"/>
  <c r="AT5" i="77"/>
  <c r="C5" i="77"/>
  <c r="B5" i="77"/>
  <c r="A5" i="77"/>
  <c r="BB4" i="77"/>
  <c r="BA4" i="77"/>
  <c r="AZ4" i="77"/>
  <c r="AY4" i="77"/>
  <c r="AX4" i="77"/>
  <c r="AW4" i="77"/>
  <c r="AV4" i="77"/>
  <c r="AU4" i="77"/>
  <c r="AT4" i="77"/>
  <c r="C4" i="77"/>
  <c r="B4" i="77"/>
  <c r="A4" i="77"/>
  <c r="BC3" i="77"/>
  <c r="BB3" i="77"/>
  <c r="BA3" i="77"/>
  <c r="AZ3" i="77"/>
  <c r="AY3" i="77"/>
  <c r="AX3" i="77"/>
  <c r="AW3" i="77"/>
  <c r="AV3" i="77"/>
  <c r="AU3" i="77"/>
  <c r="AT3" i="77"/>
  <c r="B2" i="77"/>
  <c r="BB27" i="76"/>
  <c r="BA27" i="76"/>
  <c r="AZ27" i="76"/>
  <c r="AY27" i="76"/>
  <c r="AX27" i="76"/>
  <c r="AW27" i="76"/>
  <c r="AV27" i="76"/>
  <c r="AU27" i="76"/>
  <c r="AT27" i="76"/>
  <c r="C27" i="76"/>
  <c r="B27" i="76"/>
  <c r="A27" i="76"/>
  <c r="BB26" i="76"/>
  <c r="BA26" i="76"/>
  <c r="AZ26" i="76"/>
  <c r="AY26" i="76"/>
  <c r="AX26" i="76"/>
  <c r="AW26" i="76"/>
  <c r="AV26" i="76"/>
  <c r="AU26" i="76"/>
  <c r="AT26" i="76"/>
  <c r="C26" i="76"/>
  <c r="B26" i="76"/>
  <c r="A26" i="76"/>
  <c r="BB25" i="76"/>
  <c r="BA25" i="76"/>
  <c r="AZ25" i="76"/>
  <c r="AY25" i="76"/>
  <c r="AX25" i="76"/>
  <c r="AW25" i="76"/>
  <c r="AV25" i="76"/>
  <c r="AU25" i="76"/>
  <c r="AT25" i="76"/>
  <c r="C25" i="76"/>
  <c r="B25" i="76"/>
  <c r="A25" i="76"/>
  <c r="BB24" i="76"/>
  <c r="BA24" i="76"/>
  <c r="AZ24" i="76"/>
  <c r="AY24" i="76"/>
  <c r="AX24" i="76"/>
  <c r="AW24" i="76"/>
  <c r="AV24" i="76"/>
  <c r="AU24" i="76"/>
  <c r="AT24" i="76"/>
  <c r="C24" i="76"/>
  <c r="B24" i="76"/>
  <c r="A24" i="76"/>
  <c r="BB23" i="76"/>
  <c r="BA23" i="76"/>
  <c r="AZ23" i="76"/>
  <c r="AY23" i="76"/>
  <c r="AX23" i="76"/>
  <c r="AW23" i="76"/>
  <c r="AV23" i="76"/>
  <c r="AU23" i="76"/>
  <c r="AT23" i="76"/>
  <c r="C23" i="76"/>
  <c r="B23" i="76"/>
  <c r="A23" i="76"/>
  <c r="BB22" i="76"/>
  <c r="BA22" i="76"/>
  <c r="AZ22" i="76"/>
  <c r="AY22" i="76"/>
  <c r="AX22" i="76"/>
  <c r="AW22" i="76"/>
  <c r="AV22" i="76"/>
  <c r="AU22" i="76"/>
  <c r="AT22" i="76"/>
  <c r="C22" i="76"/>
  <c r="B22" i="76"/>
  <c r="A22" i="76"/>
  <c r="BB21" i="76"/>
  <c r="BA21" i="76"/>
  <c r="AZ21" i="76"/>
  <c r="AY21" i="76"/>
  <c r="AX21" i="76"/>
  <c r="AW21" i="76"/>
  <c r="AV21" i="76"/>
  <c r="AU21" i="76"/>
  <c r="AT21" i="76"/>
  <c r="C21" i="76"/>
  <c r="B21" i="76"/>
  <c r="A21" i="76"/>
  <c r="BB20" i="76"/>
  <c r="BA20" i="76"/>
  <c r="AZ20" i="76"/>
  <c r="AY20" i="76"/>
  <c r="AX20" i="76"/>
  <c r="AW20" i="76"/>
  <c r="AV20" i="76"/>
  <c r="AU20" i="76"/>
  <c r="AT20" i="76"/>
  <c r="C20" i="76"/>
  <c r="B20" i="76"/>
  <c r="A20" i="76"/>
  <c r="BB19" i="76"/>
  <c r="BA19" i="76"/>
  <c r="AZ19" i="76"/>
  <c r="AY19" i="76"/>
  <c r="AX19" i="76"/>
  <c r="AW19" i="76"/>
  <c r="AV19" i="76"/>
  <c r="AU19" i="76"/>
  <c r="AT19" i="76"/>
  <c r="C19" i="76"/>
  <c r="B19" i="76"/>
  <c r="A19" i="76"/>
  <c r="BB18" i="76"/>
  <c r="BA18" i="76"/>
  <c r="AZ18" i="76"/>
  <c r="AY18" i="76"/>
  <c r="AX18" i="76"/>
  <c r="AW18" i="76"/>
  <c r="AV18" i="76"/>
  <c r="AU18" i="76"/>
  <c r="AT18" i="76"/>
  <c r="C18" i="76"/>
  <c r="B18" i="76"/>
  <c r="A18" i="76"/>
  <c r="BB17" i="76"/>
  <c r="BA17" i="76"/>
  <c r="AZ17" i="76"/>
  <c r="AY17" i="76"/>
  <c r="AX17" i="76"/>
  <c r="AW17" i="76"/>
  <c r="AV17" i="76"/>
  <c r="AU17" i="76"/>
  <c r="AT17" i="76"/>
  <c r="C17" i="76"/>
  <c r="B17" i="76"/>
  <c r="A17" i="76"/>
  <c r="BB16" i="76"/>
  <c r="BA16" i="76"/>
  <c r="AZ16" i="76"/>
  <c r="AY16" i="76"/>
  <c r="AX16" i="76"/>
  <c r="AW16" i="76"/>
  <c r="AV16" i="76"/>
  <c r="AU16" i="76"/>
  <c r="AT16" i="76"/>
  <c r="C16" i="76"/>
  <c r="B16" i="76"/>
  <c r="A16" i="76"/>
  <c r="BB15" i="76"/>
  <c r="BA15" i="76"/>
  <c r="AZ15" i="76"/>
  <c r="AY15" i="76"/>
  <c r="AX15" i="76"/>
  <c r="AW15" i="76"/>
  <c r="AV15" i="76"/>
  <c r="AU15" i="76"/>
  <c r="AT15" i="76"/>
  <c r="C15" i="76"/>
  <c r="B15" i="76"/>
  <c r="A15" i="76"/>
  <c r="BB14" i="76"/>
  <c r="BA14" i="76"/>
  <c r="AZ14" i="76"/>
  <c r="AY14" i="76"/>
  <c r="AX14" i="76"/>
  <c r="AW14" i="76"/>
  <c r="AV14" i="76"/>
  <c r="AU14" i="76"/>
  <c r="AT14" i="76"/>
  <c r="C14" i="76"/>
  <c r="B14" i="76"/>
  <c r="A14" i="76"/>
  <c r="BB13" i="76"/>
  <c r="BA13" i="76"/>
  <c r="AZ13" i="76"/>
  <c r="AY13" i="76"/>
  <c r="AX13" i="76"/>
  <c r="AW13" i="76"/>
  <c r="AV13" i="76"/>
  <c r="AU13" i="76"/>
  <c r="AT13" i="76"/>
  <c r="C13" i="76"/>
  <c r="B13" i="76"/>
  <c r="A13" i="76"/>
  <c r="BB12" i="76"/>
  <c r="BA12" i="76"/>
  <c r="AZ12" i="76"/>
  <c r="AY12" i="76"/>
  <c r="AX12" i="76"/>
  <c r="AW12" i="76"/>
  <c r="AV12" i="76"/>
  <c r="AU12" i="76"/>
  <c r="AT12" i="76"/>
  <c r="C12" i="76"/>
  <c r="B12" i="76"/>
  <c r="A12" i="76"/>
  <c r="BB11" i="76"/>
  <c r="BA11" i="76"/>
  <c r="AZ11" i="76"/>
  <c r="AY11" i="76"/>
  <c r="AX11" i="76"/>
  <c r="AW11" i="76"/>
  <c r="AV11" i="76"/>
  <c r="AU11" i="76"/>
  <c r="AT11" i="76"/>
  <c r="C11" i="76"/>
  <c r="B11" i="76"/>
  <c r="A11" i="76"/>
  <c r="BB10" i="76"/>
  <c r="BA10" i="76"/>
  <c r="AZ10" i="76"/>
  <c r="AY10" i="76"/>
  <c r="AX10" i="76"/>
  <c r="AW10" i="76"/>
  <c r="AV10" i="76"/>
  <c r="AU10" i="76"/>
  <c r="AT10" i="76"/>
  <c r="C10" i="76"/>
  <c r="B10" i="76"/>
  <c r="A10" i="76"/>
  <c r="BB9" i="76"/>
  <c r="BA9" i="76"/>
  <c r="AZ9" i="76"/>
  <c r="AY9" i="76"/>
  <c r="AX9" i="76"/>
  <c r="AW9" i="76"/>
  <c r="AV9" i="76"/>
  <c r="AU9" i="76"/>
  <c r="AT9" i="76"/>
  <c r="C9" i="76"/>
  <c r="B9" i="76"/>
  <c r="A9" i="76"/>
  <c r="BB8" i="76"/>
  <c r="BA8" i="76"/>
  <c r="AZ8" i="76"/>
  <c r="AY8" i="76"/>
  <c r="AX8" i="76"/>
  <c r="AW8" i="76"/>
  <c r="AV8" i="76"/>
  <c r="AU8" i="76"/>
  <c r="AT8" i="76"/>
  <c r="C8" i="76"/>
  <c r="B8" i="76"/>
  <c r="A8" i="76"/>
  <c r="BB7" i="76"/>
  <c r="BA7" i="76"/>
  <c r="AZ7" i="76"/>
  <c r="AY7" i="76"/>
  <c r="AX7" i="76"/>
  <c r="AW7" i="76"/>
  <c r="AV7" i="76"/>
  <c r="AU7" i="76"/>
  <c r="AT7" i="76"/>
  <c r="C7" i="76"/>
  <c r="B7" i="76"/>
  <c r="A7" i="76"/>
  <c r="BB6" i="76"/>
  <c r="BA6" i="76"/>
  <c r="AZ6" i="76"/>
  <c r="AY6" i="76"/>
  <c r="AX6" i="76"/>
  <c r="AW6" i="76"/>
  <c r="AV6" i="76"/>
  <c r="AU6" i="76"/>
  <c r="AT6" i="76"/>
  <c r="C6" i="76"/>
  <c r="B6" i="76"/>
  <c r="A6" i="76"/>
  <c r="BB5" i="76"/>
  <c r="BA5" i="76"/>
  <c r="AZ5" i="76"/>
  <c r="AY5" i="76"/>
  <c r="AX5" i="76"/>
  <c r="AW5" i="76"/>
  <c r="AV5" i="76"/>
  <c r="AU5" i="76"/>
  <c r="AT5" i="76"/>
  <c r="C5" i="76"/>
  <c r="B5" i="76"/>
  <c r="A5" i="76"/>
  <c r="BB4" i="76"/>
  <c r="BA4" i="76"/>
  <c r="AZ4" i="76"/>
  <c r="AY4" i="76"/>
  <c r="AX4" i="76"/>
  <c r="AW4" i="76"/>
  <c r="AV4" i="76"/>
  <c r="AU4" i="76"/>
  <c r="AT4" i="76"/>
  <c r="C4" i="76"/>
  <c r="B4" i="76"/>
  <c r="A4" i="76"/>
  <c r="BC3" i="76"/>
  <c r="BB3" i="76"/>
  <c r="BA3" i="76"/>
  <c r="AZ3" i="76"/>
  <c r="AY3" i="76"/>
  <c r="AX3" i="76"/>
  <c r="AW3" i="76"/>
  <c r="AV3" i="76"/>
  <c r="AU3" i="76"/>
  <c r="AT3" i="76"/>
  <c r="B2" i="76"/>
  <c r="BB27" i="75"/>
  <c r="BA27" i="75"/>
  <c r="AZ27" i="75"/>
  <c r="AY27" i="75"/>
  <c r="AX27" i="75"/>
  <c r="AW27" i="75"/>
  <c r="AV27" i="75"/>
  <c r="AU27" i="75"/>
  <c r="AT27" i="75"/>
  <c r="C27" i="75"/>
  <c r="B27" i="75"/>
  <c r="A27" i="75"/>
  <c r="BB26" i="75"/>
  <c r="BA26" i="75"/>
  <c r="AZ26" i="75"/>
  <c r="AY26" i="75"/>
  <c r="AX26" i="75"/>
  <c r="AW26" i="75"/>
  <c r="AV26" i="75"/>
  <c r="AU26" i="75"/>
  <c r="AT26" i="75"/>
  <c r="C26" i="75"/>
  <c r="B26" i="75"/>
  <c r="A26" i="75"/>
  <c r="BB25" i="75"/>
  <c r="BA25" i="75"/>
  <c r="AZ25" i="75"/>
  <c r="AY25" i="75"/>
  <c r="AX25" i="75"/>
  <c r="AW25" i="75"/>
  <c r="AV25" i="75"/>
  <c r="AU25" i="75"/>
  <c r="AT25" i="75"/>
  <c r="C25" i="75"/>
  <c r="B25" i="75"/>
  <c r="A25" i="75"/>
  <c r="BB24" i="75"/>
  <c r="BA24" i="75"/>
  <c r="AZ24" i="75"/>
  <c r="AY24" i="75"/>
  <c r="AX24" i="75"/>
  <c r="AW24" i="75"/>
  <c r="AV24" i="75"/>
  <c r="AU24" i="75"/>
  <c r="AT24" i="75"/>
  <c r="C24" i="75"/>
  <c r="B24" i="75"/>
  <c r="A24" i="75"/>
  <c r="BB23" i="75"/>
  <c r="BA23" i="75"/>
  <c r="AZ23" i="75"/>
  <c r="AY23" i="75"/>
  <c r="AX23" i="75"/>
  <c r="AW23" i="75"/>
  <c r="AV23" i="75"/>
  <c r="AU23" i="75"/>
  <c r="AT23" i="75"/>
  <c r="C23" i="75"/>
  <c r="B23" i="75"/>
  <c r="A23" i="75"/>
  <c r="BB22" i="75"/>
  <c r="BA22" i="75"/>
  <c r="AZ22" i="75"/>
  <c r="AY22" i="75"/>
  <c r="AX22" i="75"/>
  <c r="AW22" i="75"/>
  <c r="AV22" i="75"/>
  <c r="AU22" i="75"/>
  <c r="AT22" i="75"/>
  <c r="C22" i="75"/>
  <c r="B22" i="75"/>
  <c r="A22" i="75"/>
  <c r="BB21" i="75"/>
  <c r="BA21" i="75"/>
  <c r="AZ21" i="75"/>
  <c r="AY21" i="75"/>
  <c r="AX21" i="75"/>
  <c r="AW21" i="75"/>
  <c r="AV21" i="75"/>
  <c r="AU21" i="75"/>
  <c r="AT21" i="75"/>
  <c r="C21" i="75"/>
  <c r="B21" i="75"/>
  <c r="A21" i="75"/>
  <c r="BB20" i="75"/>
  <c r="BA20" i="75"/>
  <c r="AZ20" i="75"/>
  <c r="AY20" i="75"/>
  <c r="AX20" i="75"/>
  <c r="AW20" i="75"/>
  <c r="AV20" i="75"/>
  <c r="AU20" i="75"/>
  <c r="AT20" i="75"/>
  <c r="C20" i="75"/>
  <c r="B20" i="75"/>
  <c r="A20" i="75"/>
  <c r="BB19" i="75"/>
  <c r="BA19" i="75"/>
  <c r="AZ19" i="75"/>
  <c r="AY19" i="75"/>
  <c r="AX19" i="75"/>
  <c r="AW19" i="75"/>
  <c r="AV19" i="75"/>
  <c r="AU19" i="75"/>
  <c r="AT19" i="75"/>
  <c r="C19" i="75"/>
  <c r="B19" i="75"/>
  <c r="A19" i="75"/>
  <c r="BB18" i="75"/>
  <c r="BA18" i="75"/>
  <c r="AZ18" i="75"/>
  <c r="AY18" i="75"/>
  <c r="AX18" i="75"/>
  <c r="AW18" i="75"/>
  <c r="AV18" i="75"/>
  <c r="AU18" i="75"/>
  <c r="AT18" i="75"/>
  <c r="C18" i="75"/>
  <c r="B18" i="75"/>
  <c r="A18" i="75"/>
  <c r="BB17" i="75"/>
  <c r="BA17" i="75"/>
  <c r="AZ17" i="75"/>
  <c r="AY17" i="75"/>
  <c r="AX17" i="75"/>
  <c r="AW17" i="75"/>
  <c r="AV17" i="75"/>
  <c r="AU17" i="75"/>
  <c r="AT17" i="75"/>
  <c r="C17" i="75"/>
  <c r="B17" i="75"/>
  <c r="A17" i="75"/>
  <c r="BB16" i="75"/>
  <c r="BA16" i="75"/>
  <c r="AZ16" i="75"/>
  <c r="AY16" i="75"/>
  <c r="AX16" i="75"/>
  <c r="AW16" i="75"/>
  <c r="AV16" i="75"/>
  <c r="AU16" i="75"/>
  <c r="AT16" i="75"/>
  <c r="C16" i="75"/>
  <c r="B16" i="75"/>
  <c r="A16" i="75"/>
  <c r="BB15" i="75"/>
  <c r="BA15" i="75"/>
  <c r="AZ15" i="75"/>
  <c r="AY15" i="75"/>
  <c r="AX15" i="75"/>
  <c r="AW15" i="75"/>
  <c r="AV15" i="75"/>
  <c r="AU15" i="75"/>
  <c r="AT15" i="75"/>
  <c r="C15" i="75"/>
  <c r="B15" i="75"/>
  <c r="A15" i="75"/>
  <c r="BB14" i="75"/>
  <c r="BA14" i="75"/>
  <c r="AZ14" i="75"/>
  <c r="AY14" i="75"/>
  <c r="AX14" i="75"/>
  <c r="AW14" i="75"/>
  <c r="AV14" i="75"/>
  <c r="AU14" i="75"/>
  <c r="AT14" i="75"/>
  <c r="C14" i="75"/>
  <c r="B14" i="75"/>
  <c r="A14" i="75"/>
  <c r="BB13" i="75"/>
  <c r="BA13" i="75"/>
  <c r="AZ13" i="75"/>
  <c r="AY13" i="75"/>
  <c r="AX13" i="75"/>
  <c r="AW13" i="75"/>
  <c r="AV13" i="75"/>
  <c r="AU13" i="75"/>
  <c r="AT13" i="75"/>
  <c r="C13" i="75"/>
  <c r="B13" i="75"/>
  <c r="A13" i="75"/>
  <c r="BB12" i="75"/>
  <c r="BA12" i="75"/>
  <c r="AZ12" i="75"/>
  <c r="AY12" i="75"/>
  <c r="AX12" i="75"/>
  <c r="AW12" i="75"/>
  <c r="AV12" i="75"/>
  <c r="AU12" i="75"/>
  <c r="AT12" i="75"/>
  <c r="C12" i="75"/>
  <c r="B12" i="75"/>
  <c r="A12" i="75"/>
  <c r="BB11" i="75"/>
  <c r="BA11" i="75"/>
  <c r="AZ11" i="75"/>
  <c r="AY11" i="75"/>
  <c r="AX11" i="75"/>
  <c r="AW11" i="75"/>
  <c r="AV11" i="75"/>
  <c r="AU11" i="75"/>
  <c r="AT11" i="75"/>
  <c r="C11" i="75"/>
  <c r="B11" i="75"/>
  <c r="A11" i="75"/>
  <c r="BB10" i="75"/>
  <c r="BA10" i="75"/>
  <c r="AZ10" i="75"/>
  <c r="AY10" i="75"/>
  <c r="AX10" i="75"/>
  <c r="AW10" i="75"/>
  <c r="AV10" i="75"/>
  <c r="AU10" i="75"/>
  <c r="AT10" i="75"/>
  <c r="C10" i="75"/>
  <c r="B10" i="75"/>
  <c r="A10" i="75"/>
  <c r="BB9" i="75"/>
  <c r="BA9" i="75"/>
  <c r="AZ9" i="75"/>
  <c r="AY9" i="75"/>
  <c r="AX9" i="75"/>
  <c r="AW9" i="75"/>
  <c r="AV9" i="75"/>
  <c r="AU9" i="75"/>
  <c r="AT9" i="75"/>
  <c r="C9" i="75"/>
  <c r="B9" i="75"/>
  <c r="A9" i="75"/>
  <c r="BB8" i="75"/>
  <c r="BA8" i="75"/>
  <c r="AZ8" i="75"/>
  <c r="AY8" i="75"/>
  <c r="AX8" i="75"/>
  <c r="AW8" i="75"/>
  <c r="AV8" i="75"/>
  <c r="AU8" i="75"/>
  <c r="AT8" i="75"/>
  <c r="C8" i="75"/>
  <c r="B8" i="75"/>
  <c r="A8" i="75"/>
  <c r="BB7" i="75"/>
  <c r="BA7" i="75"/>
  <c r="AZ7" i="75"/>
  <c r="AY7" i="75"/>
  <c r="AX7" i="75"/>
  <c r="AW7" i="75"/>
  <c r="AV7" i="75"/>
  <c r="AU7" i="75"/>
  <c r="AT7" i="75"/>
  <c r="C7" i="75"/>
  <c r="B7" i="75"/>
  <c r="A7" i="75"/>
  <c r="BB6" i="75"/>
  <c r="BA6" i="75"/>
  <c r="AZ6" i="75"/>
  <c r="AY6" i="75"/>
  <c r="AX6" i="75"/>
  <c r="AW6" i="75"/>
  <c r="AV6" i="75"/>
  <c r="AU6" i="75"/>
  <c r="AT6" i="75"/>
  <c r="C6" i="75"/>
  <c r="B6" i="75"/>
  <c r="A6" i="75"/>
  <c r="BB5" i="75"/>
  <c r="BA5" i="75"/>
  <c r="AZ5" i="75"/>
  <c r="AY5" i="75"/>
  <c r="AX5" i="75"/>
  <c r="AW5" i="75"/>
  <c r="AV5" i="75"/>
  <c r="AU5" i="75"/>
  <c r="AT5" i="75"/>
  <c r="C5" i="75"/>
  <c r="B5" i="75"/>
  <c r="A5" i="75"/>
  <c r="BB4" i="75"/>
  <c r="BA4" i="75"/>
  <c r="AZ4" i="75"/>
  <c r="AY4" i="75"/>
  <c r="AX4" i="75"/>
  <c r="AW4" i="75"/>
  <c r="AV4" i="75"/>
  <c r="AU4" i="75"/>
  <c r="AT4" i="75"/>
  <c r="C4" i="75"/>
  <c r="B4" i="75"/>
  <c r="A4" i="75"/>
  <c r="BC3" i="75"/>
  <c r="BB3" i="75"/>
  <c r="BA3" i="75"/>
  <c r="AZ3" i="75"/>
  <c r="AY3" i="75"/>
  <c r="AX3" i="75"/>
  <c r="AW3" i="75"/>
  <c r="AV3" i="75"/>
  <c r="AU3" i="75"/>
  <c r="AT3" i="75"/>
  <c r="B2" i="75"/>
  <c r="BB27" i="74"/>
  <c r="BA27" i="74"/>
  <c r="AZ27" i="74"/>
  <c r="AY27" i="74"/>
  <c r="AX27" i="74"/>
  <c r="AW27" i="74"/>
  <c r="AV27" i="74"/>
  <c r="AU27" i="74"/>
  <c r="AT27" i="74"/>
  <c r="C27" i="74"/>
  <c r="B27" i="74"/>
  <c r="A27" i="74"/>
  <c r="BB26" i="74"/>
  <c r="BA26" i="74"/>
  <c r="AZ26" i="74"/>
  <c r="AY26" i="74"/>
  <c r="AX26" i="74"/>
  <c r="AW26" i="74"/>
  <c r="AV26" i="74"/>
  <c r="AU26" i="74"/>
  <c r="AT26" i="74"/>
  <c r="C26" i="74"/>
  <c r="B26" i="74"/>
  <c r="A26" i="74"/>
  <c r="BB25" i="74"/>
  <c r="BA25" i="74"/>
  <c r="AZ25" i="74"/>
  <c r="AY25" i="74"/>
  <c r="AX25" i="74"/>
  <c r="AW25" i="74"/>
  <c r="AV25" i="74"/>
  <c r="AU25" i="74"/>
  <c r="AT25" i="74"/>
  <c r="C25" i="74"/>
  <c r="B25" i="74"/>
  <c r="A25" i="74"/>
  <c r="BB24" i="74"/>
  <c r="BA24" i="74"/>
  <c r="AZ24" i="74"/>
  <c r="AY24" i="74"/>
  <c r="AX24" i="74"/>
  <c r="AW24" i="74"/>
  <c r="AV24" i="74"/>
  <c r="AU24" i="74"/>
  <c r="AT24" i="74"/>
  <c r="C24" i="74"/>
  <c r="B24" i="74"/>
  <c r="A24" i="74"/>
  <c r="BB23" i="74"/>
  <c r="BA23" i="74"/>
  <c r="AZ23" i="74"/>
  <c r="AY23" i="74"/>
  <c r="AX23" i="74"/>
  <c r="AW23" i="74"/>
  <c r="AV23" i="74"/>
  <c r="AU23" i="74"/>
  <c r="AT23" i="74"/>
  <c r="C23" i="74"/>
  <c r="B23" i="74"/>
  <c r="A23" i="74"/>
  <c r="BB22" i="74"/>
  <c r="BA22" i="74"/>
  <c r="AZ22" i="74"/>
  <c r="AY22" i="74"/>
  <c r="AX22" i="74"/>
  <c r="AW22" i="74"/>
  <c r="AV22" i="74"/>
  <c r="AU22" i="74"/>
  <c r="AT22" i="74"/>
  <c r="C22" i="74"/>
  <c r="B22" i="74"/>
  <c r="A22" i="74"/>
  <c r="BB21" i="74"/>
  <c r="BA21" i="74"/>
  <c r="AZ21" i="74"/>
  <c r="AY21" i="74"/>
  <c r="AX21" i="74"/>
  <c r="AW21" i="74"/>
  <c r="AV21" i="74"/>
  <c r="AU21" i="74"/>
  <c r="AT21" i="74"/>
  <c r="C21" i="74"/>
  <c r="B21" i="74"/>
  <c r="A21" i="74"/>
  <c r="BB20" i="74"/>
  <c r="BA20" i="74"/>
  <c r="AZ20" i="74"/>
  <c r="AY20" i="74"/>
  <c r="AX20" i="74"/>
  <c r="AW20" i="74"/>
  <c r="AV20" i="74"/>
  <c r="AU20" i="74"/>
  <c r="AT20" i="74"/>
  <c r="C20" i="74"/>
  <c r="B20" i="74"/>
  <c r="A20" i="74"/>
  <c r="BB19" i="74"/>
  <c r="BA19" i="74"/>
  <c r="AZ19" i="74"/>
  <c r="AY19" i="74"/>
  <c r="AX19" i="74"/>
  <c r="AW19" i="74"/>
  <c r="AV19" i="74"/>
  <c r="AU19" i="74"/>
  <c r="AT19" i="74"/>
  <c r="C19" i="74"/>
  <c r="B19" i="74"/>
  <c r="A19" i="74"/>
  <c r="BB18" i="74"/>
  <c r="BA18" i="74"/>
  <c r="AZ18" i="74"/>
  <c r="AY18" i="74"/>
  <c r="AX18" i="74"/>
  <c r="AW18" i="74"/>
  <c r="AV18" i="74"/>
  <c r="AU18" i="74"/>
  <c r="AT18" i="74"/>
  <c r="C18" i="74"/>
  <c r="B18" i="74"/>
  <c r="A18" i="74"/>
  <c r="BB17" i="74"/>
  <c r="BA17" i="74"/>
  <c r="AZ17" i="74"/>
  <c r="AY17" i="74"/>
  <c r="AX17" i="74"/>
  <c r="AW17" i="74"/>
  <c r="AV17" i="74"/>
  <c r="AU17" i="74"/>
  <c r="AT17" i="74"/>
  <c r="C17" i="74"/>
  <c r="B17" i="74"/>
  <c r="A17" i="74"/>
  <c r="BB16" i="74"/>
  <c r="BA16" i="74"/>
  <c r="AZ16" i="74"/>
  <c r="AY16" i="74"/>
  <c r="AX16" i="74"/>
  <c r="AW16" i="74"/>
  <c r="AV16" i="74"/>
  <c r="AU16" i="74"/>
  <c r="AT16" i="74"/>
  <c r="C16" i="74"/>
  <c r="B16" i="74"/>
  <c r="A16" i="74"/>
  <c r="BB15" i="74"/>
  <c r="BA15" i="74"/>
  <c r="AZ15" i="74"/>
  <c r="AY15" i="74"/>
  <c r="AX15" i="74"/>
  <c r="AW15" i="74"/>
  <c r="AV15" i="74"/>
  <c r="AU15" i="74"/>
  <c r="AT15" i="74"/>
  <c r="C15" i="74"/>
  <c r="B15" i="74"/>
  <c r="A15" i="74"/>
  <c r="BB14" i="74"/>
  <c r="BA14" i="74"/>
  <c r="AZ14" i="74"/>
  <c r="AY14" i="74"/>
  <c r="AX14" i="74"/>
  <c r="AW14" i="74"/>
  <c r="AV14" i="74"/>
  <c r="AU14" i="74"/>
  <c r="AT14" i="74"/>
  <c r="C14" i="74"/>
  <c r="B14" i="74"/>
  <c r="A14" i="74"/>
  <c r="BB13" i="74"/>
  <c r="BA13" i="74"/>
  <c r="AZ13" i="74"/>
  <c r="AY13" i="74"/>
  <c r="AX13" i="74"/>
  <c r="AW13" i="74"/>
  <c r="AV13" i="74"/>
  <c r="AU13" i="74"/>
  <c r="AT13" i="74"/>
  <c r="C13" i="74"/>
  <c r="B13" i="74"/>
  <c r="A13" i="74"/>
  <c r="BB12" i="74"/>
  <c r="BA12" i="74"/>
  <c r="AZ12" i="74"/>
  <c r="AY12" i="74"/>
  <c r="AX12" i="74"/>
  <c r="AW12" i="74"/>
  <c r="AV12" i="74"/>
  <c r="AU12" i="74"/>
  <c r="AT12" i="74"/>
  <c r="C12" i="74"/>
  <c r="B12" i="74"/>
  <c r="A12" i="74"/>
  <c r="BB11" i="74"/>
  <c r="BA11" i="74"/>
  <c r="AZ11" i="74"/>
  <c r="AY11" i="74"/>
  <c r="AX11" i="74"/>
  <c r="AW11" i="74"/>
  <c r="AV11" i="74"/>
  <c r="AU11" i="74"/>
  <c r="AT11" i="74"/>
  <c r="C11" i="74"/>
  <c r="B11" i="74"/>
  <c r="A11" i="74"/>
  <c r="BB10" i="74"/>
  <c r="BA10" i="74"/>
  <c r="AZ10" i="74"/>
  <c r="AY10" i="74"/>
  <c r="AX10" i="74"/>
  <c r="AW10" i="74"/>
  <c r="AV10" i="74"/>
  <c r="AU10" i="74"/>
  <c r="AT10" i="74"/>
  <c r="C10" i="74"/>
  <c r="B10" i="74"/>
  <c r="A10" i="74"/>
  <c r="BB9" i="74"/>
  <c r="BA9" i="74"/>
  <c r="AZ9" i="74"/>
  <c r="AY9" i="74"/>
  <c r="AX9" i="74"/>
  <c r="AW9" i="74"/>
  <c r="AV9" i="74"/>
  <c r="AU9" i="74"/>
  <c r="AT9" i="74"/>
  <c r="C9" i="74"/>
  <c r="B9" i="74"/>
  <c r="A9" i="74"/>
  <c r="BB8" i="74"/>
  <c r="BA8" i="74"/>
  <c r="AZ8" i="74"/>
  <c r="AY8" i="74"/>
  <c r="AX8" i="74"/>
  <c r="AW8" i="74"/>
  <c r="AV8" i="74"/>
  <c r="AU8" i="74"/>
  <c r="AT8" i="74"/>
  <c r="C8" i="74"/>
  <c r="B8" i="74"/>
  <c r="A8" i="74"/>
  <c r="BB7" i="74"/>
  <c r="BA7" i="74"/>
  <c r="AZ7" i="74"/>
  <c r="AY7" i="74"/>
  <c r="AX7" i="74"/>
  <c r="AW7" i="74"/>
  <c r="AV7" i="74"/>
  <c r="AU7" i="74"/>
  <c r="AT7" i="74"/>
  <c r="C7" i="74"/>
  <c r="B7" i="74"/>
  <c r="A7" i="74"/>
  <c r="BB6" i="74"/>
  <c r="BA6" i="74"/>
  <c r="AZ6" i="74"/>
  <c r="AY6" i="74"/>
  <c r="AX6" i="74"/>
  <c r="AW6" i="74"/>
  <c r="AV6" i="74"/>
  <c r="AU6" i="74"/>
  <c r="AT6" i="74"/>
  <c r="C6" i="74"/>
  <c r="B6" i="74"/>
  <c r="A6" i="74"/>
  <c r="BB5" i="74"/>
  <c r="BA5" i="74"/>
  <c r="AZ5" i="74"/>
  <c r="AY5" i="74"/>
  <c r="AX5" i="74"/>
  <c r="AW5" i="74"/>
  <c r="AV5" i="74"/>
  <c r="AU5" i="74"/>
  <c r="AT5" i="74"/>
  <c r="C5" i="74"/>
  <c r="B5" i="74"/>
  <c r="A5" i="74"/>
  <c r="BB4" i="74"/>
  <c r="BA4" i="74"/>
  <c r="AZ4" i="74"/>
  <c r="AY4" i="74"/>
  <c r="AX4" i="74"/>
  <c r="AW4" i="74"/>
  <c r="AV4" i="74"/>
  <c r="AU4" i="74"/>
  <c r="AT4" i="74"/>
  <c r="C4" i="74"/>
  <c r="B4" i="74"/>
  <c r="A4" i="74"/>
  <c r="BC3" i="74"/>
  <c r="BB3" i="74"/>
  <c r="BA3" i="74"/>
  <c r="AZ3" i="74"/>
  <c r="AY3" i="74"/>
  <c r="AX3" i="74"/>
  <c r="AW3" i="74"/>
  <c r="AV3" i="74"/>
  <c r="AU3" i="74"/>
  <c r="AT3" i="74"/>
  <c r="B2" i="74"/>
  <c r="BB27" i="72"/>
  <c r="BA27" i="72"/>
  <c r="AZ27" i="72"/>
  <c r="AY27" i="72"/>
  <c r="AX27" i="72"/>
  <c r="AW27" i="72"/>
  <c r="AV27" i="72"/>
  <c r="AU27" i="72"/>
  <c r="AT27" i="72"/>
  <c r="BC27" i="72" s="1"/>
  <c r="C27" i="72"/>
  <c r="B27" i="72"/>
  <c r="A27" i="72"/>
  <c r="BB26" i="72"/>
  <c r="BA26" i="72"/>
  <c r="AZ26" i="72"/>
  <c r="AY26" i="72"/>
  <c r="AX26" i="72"/>
  <c r="AW26" i="72"/>
  <c r="AV26" i="72"/>
  <c r="AU26" i="72"/>
  <c r="AT26" i="72"/>
  <c r="C26" i="72"/>
  <c r="B26" i="72"/>
  <c r="A26" i="72"/>
  <c r="BB25" i="72"/>
  <c r="BA25" i="72"/>
  <c r="AZ25" i="72"/>
  <c r="AY25" i="72"/>
  <c r="AX25" i="72"/>
  <c r="AW25" i="72"/>
  <c r="AV25" i="72"/>
  <c r="AU25" i="72"/>
  <c r="AT25" i="72"/>
  <c r="BC25" i="72" s="1"/>
  <c r="C25" i="72"/>
  <c r="B25" i="72"/>
  <c r="A25" i="72"/>
  <c r="BB24" i="72"/>
  <c r="BA24" i="72"/>
  <c r="AZ24" i="72"/>
  <c r="AY24" i="72"/>
  <c r="AX24" i="72"/>
  <c r="AW24" i="72"/>
  <c r="AV24" i="72"/>
  <c r="AU24" i="72"/>
  <c r="AT24" i="72"/>
  <c r="C24" i="72"/>
  <c r="B24" i="72"/>
  <c r="A24" i="72"/>
  <c r="BB23" i="72"/>
  <c r="BA23" i="72"/>
  <c r="AZ23" i="72"/>
  <c r="AY23" i="72"/>
  <c r="AX23" i="72"/>
  <c r="AW23" i="72"/>
  <c r="AV23" i="72"/>
  <c r="AU23" i="72"/>
  <c r="AT23" i="72"/>
  <c r="BC23" i="72" s="1"/>
  <c r="C23" i="72"/>
  <c r="B23" i="72"/>
  <c r="A23" i="72"/>
  <c r="BB22" i="72"/>
  <c r="BA22" i="72"/>
  <c r="AZ22" i="72"/>
  <c r="AY22" i="72"/>
  <c r="AX22" i="72"/>
  <c r="AW22" i="72"/>
  <c r="AV22" i="72"/>
  <c r="AU22" i="72"/>
  <c r="AT22" i="72"/>
  <c r="BC22" i="72" s="1"/>
  <c r="C22" i="72"/>
  <c r="B22" i="72"/>
  <c r="A22" i="72"/>
  <c r="BB21" i="72"/>
  <c r="BA21" i="72"/>
  <c r="AZ21" i="72"/>
  <c r="AY21" i="72"/>
  <c r="AX21" i="72"/>
  <c r="AW21" i="72"/>
  <c r="AV21" i="72"/>
  <c r="AU21" i="72"/>
  <c r="AT21" i="72"/>
  <c r="BC21" i="72" s="1"/>
  <c r="C21" i="72"/>
  <c r="B21" i="72"/>
  <c r="A21" i="72"/>
  <c r="BB20" i="72"/>
  <c r="BA20" i="72"/>
  <c r="AZ20" i="72"/>
  <c r="AY20" i="72"/>
  <c r="AX20" i="72"/>
  <c r="AW20" i="72"/>
  <c r="AV20" i="72"/>
  <c r="AU20" i="72"/>
  <c r="AT20" i="72"/>
  <c r="C20" i="72"/>
  <c r="B20" i="72"/>
  <c r="A20" i="72"/>
  <c r="BB19" i="72"/>
  <c r="BA19" i="72"/>
  <c r="AZ19" i="72"/>
  <c r="AY19" i="72"/>
  <c r="AX19" i="72"/>
  <c r="AW19" i="72"/>
  <c r="AV19" i="72"/>
  <c r="AU19" i="72"/>
  <c r="AT19" i="72"/>
  <c r="C19" i="72"/>
  <c r="B19" i="72"/>
  <c r="A19" i="72"/>
  <c r="BB18" i="72"/>
  <c r="BA18" i="72"/>
  <c r="AZ18" i="72"/>
  <c r="AY18" i="72"/>
  <c r="AX18" i="72"/>
  <c r="AW18" i="72"/>
  <c r="AV18" i="72"/>
  <c r="AU18" i="72"/>
  <c r="AT18" i="72"/>
  <c r="BC18" i="72" s="1"/>
  <c r="C18" i="72"/>
  <c r="B18" i="72"/>
  <c r="A18" i="72"/>
  <c r="BB17" i="72"/>
  <c r="BA17" i="72"/>
  <c r="AZ17" i="72"/>
  <c r="AY17" i="72"/>
  <c r="AX17" i="72"/>
  <c r="AW17" i="72"/>
  <c r="AV17" i="72"/>
  <c r="AU17" i="72"/>
  <c r="AT17" i="72"/>
  <c r="BC17" i="72" s="1"/>
  <c r="C17" i="72"/>
  <c r="B17" i="72"/>
  <c r="A17" i="72"/>
  <c r="BB16" i="72"/>
  <c r="BA16" i="72"/>
  <c r="AZ16" i="72"/>
  <c r="AY16" i="72"/>
  <c r="AX16" i="72"/>
  <c r="AW16" i="72"/>
  <c r="AV16" i="72"/>
  <c r="AU16" i="72"/>
  <c r="AT16" i="72"/>
  <c r="BC16" i="72" s="1"/>
  <c r="C16" i="72"/>
  <c r="B16" i="72"/>
  <c r="A16" i="72"/>
  <c r="BB15" i="72"/>
  <c r="BA15" i="72"/>
  <c r="AZ15" i="72"/>
  <c r="AY15" i="72"/>
  <c r="AX15" i="72"/>
  <c r="AW15" i="72"/>
  <c r="AV15" i="72"/>
  <c r="AU15" i="72"/>
  <c r="AT15" i="72"/>
  <c r="C15" i="72"/>
  <c r="B15" i="72"/>
  <c r="A15" i="72"/>
  <c r="BB14" i="72"/>
  <c r="BA14" i="72"/>
  <c r="AZ14" i="72"/>
  <c r="AY14" i="72"/>
  <c r="AX14" i="72"/>
  <c r="AW14" i="72"/>
  <c r="AV14" i="72"/>
  <c r="AU14" i="72"/>
  <c r="AT14" i="72"/>
  <c r="C14" i="72"/>
  <c r="B14" i="72"/>
  <c r="A14" i="72"/>
  <c r="BB13" i="72"/>
  <c r="BA13" i="72"/>
  <c r="AZ13" i="72"/>
  <c r="AY13" i="72"/>
  <c r="AX13" i="72"/>
  <c r="AW13" i="72"/>
  <c r="AV13" i="72"/>
  <c r="AU13" i="72"/>
  <c r="AT13" i="72"/>
  <c r="BC13" i="72" s="1"/>
  <c r="C13" i="72"/>
  <c r="B13" i="72"/>
  <c r="A13" i="72"/>
  <c r="BB12" i="72"/>
  <c r="BA12" i="72"/>
  <c r="AZ12" i="72"/>
  <c r="AY12" i="72"/>
  <c r="AX12" i="72"/>
  <c r="AW12" i="72"/>
  <c r="AV12" i="72"/>
  <c r="AU12" i="72"/>
  <c r="AT12" i="72"/>
  <c r="BC12" i="72" s="1"/>
  <c r="C12" i="72"/>
  <c r="B12" i="72"/>
  <c r="A12" i="72"/>
  <c r="BB11" i="72"/>
  <c r="BA11" i="72"/>
  <c r="AZ11" i="72"/>
  <c r="AY11" i="72"/>
  <c r="AX11" i="72"/>
  <c r="AW11" i="72"/>
  <c r="AV11" i="72"/>
  <c r="AU11" i="72"/>
  <c r="AT11" i="72"/>
  <c r="C11" i="72"/>
  <c r="B11" i="72"/>
  <c r="A11" i="72"/>
  <c r="BB10" i="72"/>
  <c r="BA10" i="72"/>
  <c r="AZ10" i="72"/>
  <c r="AY10" i="72"/>
  <c r="AX10" i="72"/>
  <c r="AW10" i="72"/>
  <c r="AV10" i="72"/>
  <c r="AU10" i="72"/>
  <c r="AT10" i="72"/>
  <c r="C10" i="72"/>
  <c r="B10" i="72"/>
  <c r="A10" i="72"/>
  <c r="BB9" i="72"/>
  <c r="BA9" i="72"/>
  <c r="AZ9" i="72"/>
  <c r="AY9" i="72"/>
  <c r="AX9" i="72"/>
  <c r="AW9" i="72"/>
  <c r="AV9" i="72"/>
  <c r="AU9" i="72"/>
  <c r="AT9" i="72"/>
  <c r="C9" i="72"/>
  <c r="B9" i="72"/>
  <c r="A9" i="72"/>
  <c r="BB8" i="72"/>
  <c r="BA8" i="72"/>
  <c r="AZ8" i="72"/>
  <c r="AY8" i="72"/>
  <c r="AX8" i="72"/>
  <c r="AW8" i="72"/>
  <c r="AV8" i="72"/>
  <c r="AU8" i="72"/>
  <c r="AT8" i="72"/>
  <c r="C8" i="72"/>
  <c r="B8" i="72"/>
  <c r="A8" i="72"/>
  <c r="BB7" i="72"/>
  <c r="BA7" i="72"/>
  <c r="AZ7" i="72"/>
  <c r="AY7" i="72"/>
  <c r="AX7" i="72"/>
  <c r="AW7" i="72"/>
  <c r="AV7" i="72"/>
  <c r="AU7" i="72"/>
  <c r="AT7" i="72"/>
  <c r="C7" i="72"/>
  <c r="B7" i="72"/>
  <c r="A7" i="72"/>
  <c r="BB6" i="72"/>
  <c r="BA6" i="72"/>
  <c r="AZ6" i="72"/>
  <c r="AY6" i="72"/>
  <c r="AX6" i="72"/>
  <c r="AW6" i="72"/>
  <c r="AV6" i="72"/>
  <c r="AU6" i="72"/>
  <c r="AT6" i="72"/>
  <c r="C6" i="72"/>
  <c r="B6" i="72"/>
  <c r="A6" i="72"/>
  <c r="BB5" i="72"/>
  <c r="BA5" i="72"/>
  <c r="AZ5" i="72"/>
  <c r="AY5" i="72"/>
  <c r="AX5" i="72"/>
  <c r="AW5" i="72"/>
  <c r="AV5" i="72"/>
  <c r="AU5" i="72"/>
  <c r="AT5" i="72"/>
  <c r="C5" i="72"/>
  <c r="B5" i="72"/>
  <c r="A5" i="72"/>
  <c r="BB4" i="72"/>
  <c r="BA4" i="72"/>
  <c r="AZ4" i="72"/>
  <c r="AY4" i="72"/>
  <c r="AX4" i="72"/>
  <c r="AW4" i="72"/>
  <c r="AV4" i="72"/>
  <c r="AU4" i="72"/>
  <c r="AT4" i="72"/>
  <c r="C4" i="72"/>
  <c r="B4" i="72"/>
  <c r="A4" i="72"/>
  <c r="BC3" i="72"/>
  <c r="BB3" i="72"/>
  <c r="BA3" i="72"/>
  <c r="AZ3" i="72"/>
  <c r="AY3" i="72"/>
  <c r="AX3" i="72"/>
  <c r="AW3" i="72"/>
  <c r="AV3" i="72"/>
  <c r="AU3" i="72"/>
  <c r="AT3" i="72"/>
  <c r="B2" i="72"/>
  <c r="BB27" i="71"/>
  <c r="BA27" i="71"/>
  <c r="AZ27" i="71"/>
  <c r="AY27" i="71"/>
  <c r="AX27" i="71"/>
  <c r="AW27" i="71"/>
  <c r="AV27" i="71"/>
  <c r="AU27" i="71"/>
  <c r="AT27" i="71"/>
  <c r="BC27" i="71" s="1"/>
  <c r="C27" i="71"/>
  <c r="B27" i="71"/>
  <c r="A27" i="71"/>
  <c r="BC26" i="71"/>
  <c r="BB26" i="71"/>
  <c r="BA26" i="71"/>
  <c r="AZ26" i="71"/>
  <c r="AY26" i="71"/>
  <c r="AX26" i="71"/>
  <c r="AW26" i="71"/>
  <c r="AV26" i="71"/>
  <c r="AU26" i="71"/>
  <c r="AT26" i="71"/>
  <c r="C26" i="71"/>
  <c r="B26" i="71"/>
  <c r="A26" i="71"/>
  <c r="BB25" i="71"/>
  <c r="BA25" i="71"/>
  <c r="AZ25" i="71"/>
  <c r="AY25" i="71"/>
  <c r="AX25" i="71"/>
  <c r="AW25" i="71"/>
  <c r="AV25" i="71"/>
  <c r="AU25" i="71"/>
  <c r="AT25" i="71"/>
  <c r="BC25" i="71" s="1"/>
  <c r="C25" i="71"/>
  <c r="B25" i="71"/>
  <c r="A25" i="71"/>
  <c r="BB24" i="71"/>
  <c r="BA24" i="71"/>
  <c r="AZ24" i="71"/>
  <c r="AY24" i="71"/>
  <c r="AX24" i="71"/>
  <c r="AW24" i="71"/>
  <c r="AV24" i="71"/>
  <c r="AU24" i="71"/>
  <c r="AT24" i="71"/>
  <c r="BC24" i="71" s="1"/>
  <c r="C24" i="71"/>
  <c r="B24" i="71"/>
  <c r="A24" i="71"/>
  <c r="BB23" i="71"/>
  <c r="BA23" i="71"/>
  <c r="AZ23" i="71"/>
  <c r="AY23" i="71"/>
  <c r="AX23" i="71"/>
  <c r="AW23" i="71"/>
  <c r="AV23" i="71"/>
  <c r="AU23" i="71"/>
  <c r="AT23" i="71"/>
  <c r="BC23" i="71" s="1"/>
  <c r="C23" i="71"/>
  <c r="B23" i="71"/>
  <c r="A23" i="71"/>
  <c r="BB22" i="71"/>
  <c r="BA22" i="71"/>
  <c r="AZ22" i="71"/>
  <c r="AY22" i="71"/>
  <c r="AX22" i="71"/>
  <c r="AW22" i="71"/>
  <c r="AV22" i="71"/>
  <c r="AU22" i="71"/>
  <c r="AT22" i="71"/>
  <c r="BC22" i="71" s="1"/>
  <c r="C22" i="71"/>
  <c r="B22" i="71"/>
  <c r="A22" i="71"/>
  <c r="BB21" i="71"/>
  <c r="BA21" i="71"/>
  <c r="AZ21" i="71"/>
  <c r="AY21" i="71"/>
  <c r="AX21" i="71"/>
  <c r="AW21" i="71"/>
  <c r="AV21" i="71"/>
  <c r="AU21" i="71"/>
  <c r="AT21" i="71"/>
  <c r="BC21" i="71" s="1"/>
  <c r="C21" i="71"/>
  <c r="B21" i="71"/>
  <c r="A21" i="71"/>
  <c r="BB20" i="71"/>
  <c r="BA20" i="71"/>
  <c r="AZ20" i="71"/>
  <c r="AY20" i="71"/>
  <c r="AX20" i="71"/>
  <c r="AW20" i="71"/>
  <c r="AV20" i="71"/>
  <c r="AU20" i="71"/>
  <c r="AT20" i="71"/>
  <c r="BC20" i="71" s="1"/>
  <c r="C20" i="71"/>
  <c r="B20" i="71"/>
  <c r="A20" i="71"/>
  <c r="BB19" i="71"/>
  <c r="BA19" i="71"/>
  <c r="AZ19" i="71"/>
  <c r="AY19" i="71"/>
  <c r="AX19" i="71"/>
  <c r="AW19" i="71"/>
  <c r="AV19" i="71"/>
  <c r="AU19" i="71"/>
  <c r="AT19" i="71"/>
  <c r="BC19" i="71" s="1"/>
  <c r="C19" i="71"/>
  <c r="B19" i="71"/>
  <c r="A19" i="71"/>
  <c r="BB18" i="71"/>
  <c r="BA18" i="71"/>
  <c r="AZ18" i="71"/>
  <c r="AY18" i="71"/>
  <c r="AX18" i="71"/>
  <c r="AW18" i="71"/>
  <c r="AV18" i="71"/>
  <c r="AU18" i="71"/>
  <c r="AT18" i="71"/>
  <c r="BC18" i="71" s="1"/>
  <c r="C18" i="71"/>
  <c r="B18" i="71"/>
  <c r="A18" i="71"/>
  <c r="BB17" i="71"/>
  <c r="BA17" i="71"/>
  <c r="AZ17" i="71"/>
  <c r="AY17" i="71"/>
  <c r="AX17" i="71"/>
  <c r="AW17" i="71"/>
  <c r="AV17" i="71"/>
  <c r="AU17" i="71"/>
  <c r="AT17" i="71"/>
  <c r="BC17" i="71" s="1"/>
  <c r="C17" i="71"/>
  <c r="B17" i="71"/>
  <c r="A17" i="71"/>
  <c r="BB16" i="71"/>
  <c r="BA16" i="71"/>
  <c r="AZ16" i="71"/>
  <c r="AY16" i="71"/>
  <c r="AX16" i="71"/>
  <c r="AW16" i="71"/>
  <c r="AV16" i="71"/>
  <c r="AU16" i="71"/>
  <c r="AT16" i="71"/>
  <c r="BC16" i="71" s="1"/>
  <c r="C16" i="71"/>
  <c r="B16" i="71"/>
  <c r="A16" i="71"/>
  <c r="BB15" i="71"/>
  <c r="BA15" i="71"/>
  <c r="AZ15" i="71"/>
  <c r="AY15" i="71"/>
  <c r="AX15" i="71"/>
  <c r="AW15" i="71"/>
  <c r="AV15" i="71"/>
  <c r="AU15" i="71"/>
  <c r="AT15" i="71"/>
  <c r="BC15" i="71" s="1"/>
  <c r="C15" i="71"/>
  <c r="B15" i="71"/>
  <c r="A15" i="71"/>
  <c r="BB14" i="71"/>
  <c r="BA14" i="71"/>
  <c r="AZ14" i="71"/>
  <c r="AY14" i="71"/>
  <c r="AX14" i="71"/>
  <c r="AW14" i="71"/>
  <c r="AV14" i="71"/>
  <c r="AU14" i="71"/>
  <c r="AT14" i="71"/>
  <c r="BC14" i="71" s="1"/>
  <c r="C14" i="71"/>
  <c r="B14" i="71"/>
  <c r="A14" i="71"/>
  <c r="BB13" i="71"/>
  <c r="BA13" i="71"/>
  <c r="AZ13" i="71"/>
  <c r="AY13" i="71"/>
  <c r="AX13" i="71"/>
  <c r="AW13" i="71"/>
  <c r="AV13" i="71"/>
  <c r="BC13" i="71" s="1"/>
  <c r="AU13" i="71"/>
  <c r="AT13" i="71"/>
  <c r="C13" i="71"/>
  <c r="B13" i="71"/>
  <c r="A13" i="71"/>
  <c r="BB12" i="71"/>
  <c r="BA12" i="71"/>
  <c r="AZ12" i="71"/>
  <c r="AY12" i="71"/>
  <c r="AX12" i="71"/>
  <c r="AW12" i="71"/>
  <c r="BC12" i="71" s="1"/>
  <c r="AV12" i="71"/>
  <c r="AU12" i="71"/>
  <c r="AT12" i="71"/>
  <c r="C12" i="71"/>
  <c r="B12" i="71"/>
  <c r="A12" i="71"/>
  <c r="BB11" i="71"/>
  <c r="BA11" i="71"/>
  <c r="AZ11" i="71"/>
  <c r="AY11" i="71"/>
  <c r="AX11" i="71"/>
  <c r="BC11" i="71" s="1"/>
  <c r="AW11" i="71"/>
  <c r="AV11" i="71"/>
  <c r="AU11" i="71"/>
  <c r="AT11" i="71"/>
  <c r="C11" i="71"/>
  <c r="B11" i="71"/>
  <c r="A11" i="71"/>
  <c r="BB10" i="71"/>
  <c r="BA10" i="71"/>
  <c r="AZ10" i="71"/>
  <c r="AY10" i="71"/>
  <c r="AX10" i="71"/>
  <c r="AW10" i="71"/>
  <c r="AV10" i="71"/>
  <c r="AU10" i="71"/>
  <c r="AT10" i="71"/>
  <c r="BC10" i="71" s="1"/>
  <c r="C10" i="71"/>
  <c r="B10" i="71"/>
  <c r="A10" i="71"/>
  <c r="BB9" i="71"/>
  <c r="BA9" i="71"/>
  <c r="AZ9" i="71"/>
  <c r="AY9" i="71"/>
  <c r="AX9" i="71"/>
  <c r="AW9" i="71"/>
  <c r="AV9" i="71"/>
  <c r="AU9" i="71"/>
  <c r="AT9" i="71"/>
  <c r="BC9" i="71" s="1"/>
  <c r="C9" i="71"/>
  <c r="B9" i="71"/>
  <c r="A9" i="71"/>
  <c r="BB8" i="71"/>
  <c r="BA8" i="71"/>
  <c r="AZ8" i="71"/>
  <c r="AY8" i="71"/>
  <c r="AX8" i="71"/>
  <c r="AW8" i="71"/>
  <c r="AV8" i="71"/>
  <c r="AU8" i="71"/>
  <c r="AT8" i="71"/>
  <c r="BC8" i="71" s="1"/>
  <c r="C8" i="71"/>
  <c r="B8" i="71"/>
  <c r="A8" i="71"/>
  <c r="BB7" i="71"/>
  <c r="BA7" i="71"/>
  <c r="AZ7" i="71"/>
  <c r="AY7" i="71"/>
  <c r="AX7" i="71"/>
  <c r="AW7" i="71"/>
  <c r="AV7" i="71"/>
  <c r="AU7" i="71"/>
  <c r="AT7" i="71"/>
  <c r="BC7" i="71" s="1"/>
  <c r="C7" i="71"/>
  <c r="B7" i="71"/>
  <c r="A7" i="71"/>
  <c r="BB6" i="71"/>
  <c r="BA6" i="71"/>
  <c r="AZ6" i="71"/>
  <c r="AY6" i="71"/>
  <c r="AX6" i="71"/>
  <c r="AW6" i="71"/>
  <c r="AV6" i="71"/>
  <c r="AU6" i="71"/>
  <c r="BC6" i="71" s="1"/>
  <c r="AT6" i="71"/>
  <c r="C6" i="71"/>
  <c r="B6" i="71"/>
  <c r="A6" i="71"/>
  <c r="BB5" i="71"/>
  <c r="BA5" i="71"/>
  <c r="AZ5" i="71"/>
  <c r="AY5" i="71"/>
  <c r="AX5" i="71"/>
  <c r="AW5" i="71"/>
  <c r="AV5" i="71"/>
  <c r="AU5" i="71"/>
  <c r="AT5" i="71"/>
  <c r="BC5" i="71" s="1"/>
  <c r="C5" i="71"/>
  <c r="B5" i="71"/>
  <c r="A5" i="71"/>
  <c r="BB4" i="71"/>
  <c r="BA4" i="71"/>
  <c r="AZ4" i="71"/>
  <c r="AY4" i="71"/>
  <c r="AX4" i="71"/>
  <c r="AW4" i="71"/>
  <c r="AV4" i="71"/>
  <c r="AU4" i="71"/>
  <c r="AT4" i="71"/>
  <c r="BC4" i="71" s="1"/>
  <c r="C4" i="71"/>
  <c r="B4" i="71"/>
  <c r="A4" i="71"/>
  <c r="BC3" i="71"/>
  <c r="BB3" i="71"/>
  <c r="BA3" i="71"/>
  <c r="AZ3" i="71"/>
  <c r="AY3" i="71"/>
  <c r="AX3" i="71"/>
  <c r="AW3" i="71"/>
  <c r="AV3" i="71"/>
  <c r="AU3" i="71"/>
  <c r="AT3" i="71"/>
  <c r="B2" i="71"/>
  <c r="AU4" i="15"/>
  <c r="BB27" i="15"/>
  <c r="BA27" i="15"/>
  <c r="AZ27" i="15"/>
  <c r="AY27" i="15"/>
  <c r="AX27" i="15"/>
  <c r="AW27" i="15"/>
  <c r="AV27" i="15"/>
  <c r="AU27" i="15"/>
  <c r="AT27" i="15"/>
  <c r="BB26" i="15"/>
  <c r="BA26" i="15"/>
  <c r="AZ26" i="15"/>
  <c r="AY26" i="15"/>
  <c r="AX26" i="15"/>
  <c r="AW26" i="15"/>
  <c r="AV26" i="15"/>
  <c r="AU26" i="15"/>
  <c r="AT26" i="15"/>
  <c r="BB25" i="15"/>
  <c r="BA25" i="15"/>
  <c r="AZ25" i="15"/>
  <c r="AY25" i="15"/>
  <c r="AX25" i="15"/>
  <c r="AW25" i="15"/>
  <c r="AV25" i="15"/>
  <c r="AU25" i="15"/>
  <c r="AT25" i="15"/>
  <c r="BB24" i="15"/>
  <c r="BA24" i="15"/>
  <c r="AZ24" i="15"/>
  <c r="AY24" i="15"/>
  <c r="AX24" i="15"/>
  <c r="AW24" i="15"/>
  <c r="AV24" i="15"/>
  <c r="AU24" i="15"/>
  <c r="AT24" i="15"/>
  <c r="BB23" i="15"/>
  <c r="BA23" i="15"/>
  <c r="AZ23" i="15"/>
  <c r="AY23" i="15"/>
  <c r="AX23" i="15"/>
  <c r="AW23" i="15"/>
  <c r="AV23" i="15"/>
  <c r="AU23" i="15"/>
  <c r="AT23" i="15"/>
  <c r="BB22" i="15"/>
  <c r="BA22" i="15"/>
  <c r="AZ22" i="15"/>
  <c r="AY22" i="15"/>
  <c r="AX22" i="15"/>
  <c r="AW22" i="15"/>
  <c r="AV22" i="15"/>
  <c r="AU22" i="15"/>
  <c r="AT22" i="15"/>
  <c r="BB21" i="15"/>
  <c r="BA21" i="15"/>
  <c r="AZ21" i="15"/>
  <c r="AY21" i="15"/>
  <c r="AX21" i="15"/>
  <c r="AW21" i="15"/>
  <c r="AV21" i="15"/>
  <c r="AU21" i="15"/>
  <c r="AT21" i="15"/>
  <c r="BB20" i="15"/>
  <c r="BA20" i="15"/>
  <c r="AZ20" i="15"/>
  <c r="AY20" i="15"/>
  <c r="AX20" i="15"/>
  <c r="AW20" i="15"/>
  <c r="AV20" i="15"/>
  <c r="AU20" i="15"/>
  <c r="AT20" i="15"/>
  <c r="BB19" i="15"/>
  <c r="BA19" i="15"/>
  <c r="AZ19" i="15"/>
  <c r="AY19" i="15"/>
  <c r="AX19" i="15"/>
  <c r="AW19" i="15"/>
  <c r="AV19" i="15"/>
  <c r="AU19" i="15"/>
  <c r="AT19" i="15"/>
  <c r="BB18" i="15"/>
  <c r="BA18" i="15"/>
  <c r="AZ18" i="15"/>
  <c r="AY18" i="15"/>
  <c r="AX18" i="15"/>
  <c r="AW18" i="15"/>
  <c r="AV18" i="15"/>
  <c r="AU18" i="15"/>
  <c r="AT18" i="15"/>
  <c r="BB17" i="15"/>
  <c r="BA17" i="15"/>
  <c r="AZ17" i="15"/>
  <c r="AY17" i="15"/>
  <c r="AX17" i="15"/>
  <c r="AW17" i="15"/>
  <c r="AV17" i="15"/>
  <c r="AU17" i="15"/>
  <c r="AT17" i="15"/>
  <c r="BB16" i="15"/>
  <c r="BA16" i="15"/>
  <c r="AZ16" i="15"/>
  <c r="AY16" i="15"/>
  <c r="AX16" i="15"/>
  <c r="AW16" i="15"/>
  <c r="AV16" i="15"/>
  <c r="AU16" i="15"/>
  <c r="AT16" i="15"/>
  <c r="BB15" i="15"/>
  <c r="BA15" i="15"/>
  <c r="AZ15" i="15"/>
  <c r="AY15" i="15"/>
  <c r="AX15" i="15"/>
  <c r="AW15" i="15"/>
  <c r="AV15" i="15"/>
  <c r="AU15" i="15"/>
  <c r="AT15" i="15"/>
  <c r="BB14" i="15"/>
  <c r="BA14" i="15"/>
  <c r="AZ14" i="15"/>
  <c r="AY14" i="15"/>
  <c r="AX14" i="15"/>
  <c r="AW14" i="15"/>
  <c r="AV14" i="15"/>
  <c r="AU14" i="15"/>
  <c r="AT14" i="15"/>
  <c r="BB13" i="15"/>
  <c r="BA13" i="15"/>
  <c r="AZ13" i="15"/>
  <c r="AY13" i="15"/>
  <c r="AX13" i="15"/>
  <c r="AW13" i="15"/>
  <c r="AV13" i="15"/>
  <c r="AU13" i="15"/>
  <c r="AT13" i="15"/>
  <c r="BB12" i="15"/>
  <c r="BA12" i="15"/>
  <c r="AZ12" i="15"/>
  <c r="AY12" i="15"/>
  <c r="AX12" i="15"/>
  <c r="AW12" i="15"/>
  <c r="AV12" i="15"/>
  <c r="AU12" i="15"/>
  <c r="AT12" i="15"/>
  <c r="BB11" i="15"/>
  <c r="BA11" i="15"/>
  <c r="AZ11" i="15"/>
  <c r="AY11" i="15"/>
  <c r="AX11" i="15"/>
  <c r="AW11" i="15"/>
  <c r="AV11" i="15"/>
  <c r="AU11" i="15"/>
  <c r="AT11" i="15"/>
  <c r="BB10" i="15"/>
  <c r="BA10" i="15"/>
  <c r="AZ10" i="15"/>
  <c r="AY10" i="15"/>
  <c r="AX10" i="15"/>
  <c r="AW10" i="15"/>
  <c r="AV10" i="15"/>
  <c r="AU10" i="15"/>
  <c r="AT10" i="15"/>
  <c r="BB9" i="15"/>
  <c r="BA9" i="15"/>
  <c r="AZ9" i="15"/>
  <c r="AY9" i="15"/>
  <c r="AX9" i="15"/>
  <c r="AW9" i="15"/>
  <c r="AV9" i="15"/>
  <c r="AU9" i="15"/>
  <c r="AT9" i="15"/>
  <c r="BB8" i="15"/>
  <c r="BA8" i="15"/>
  <c r="AZ8" i="15"/>
  <c r="AY8" i="15"/>
  <c r="AX8" i="15"/>
  <c r="AW8" i="15"/>
  <c r="AV8" i="15"/>
  <c r="AU8" i="15"/>
  <c r="AT8" i="15"/>
  <c r="BB7" i="15"/>
  <c r="BA7" i="15"/>
  <c r="AZ7" i="15"/>
  <c r="AY7" i="15"/>
  <c r="AX7" i="15"/>
  <c r="AW7" i="15"/>
  <c r="AV7" i="15"/>
  <c r="AU7" i="15"/>
  <c r="AT7" i="15"/>
  <c r="BB6" i="15"/>
  <c r="BA6" i="15"/>
  <c r="AZ6" i="15"/>
  <c r="AY6" i="15"/>
  <c r="AX6" i="15"/>
  <c r="AW6" i="15"/>
  <c r="AV6" i="15"/>
  <c r="AU6" i="15"/>
  <c r="AT6" i="15"/>
  <c r="BB5" i="15"/>
  <c r="BA5" i="15"/>
  <c r="AZ5" i="15"/>
  <c r="AY5" i="15"/>
  <c r="AX5" i="15"/>
  <c r="AW5" i="15"/>
  <c r="AV5" i="15"/>
  <c r="AU5" i="15"/>
  <c r="AT5" i="15"/>
  <c r="BB4" i="15"/>
  <c r="BA4" i="15"/>
  <c r="AZ4" i="15"/>
  <c r="AY4" i="15"/>
  <c r="AX4" i="15"/>
  <c r="AW4" i="15"/>
  <c r="AV4" i="15"/>
  <c r="AT4" i="15"/>
  <c r="BC5" i="82" l="1"/>
  <c r="BC7" i="82"/>
  <c r="BC8" i="82"/>
  <c r="BC9" i="82"/>
  <c r="BC10" i="82"/>
  <c r="BC12" i="82"/>
  <c r="BC13" i="82"/>
  <c r="BC14" i="82"/>
  <c r="BC15" i="82"/>
  <c r="BC17" i="82"/>
  <c r="BC25" i="82"/>
  <c r="BC4" i="82"/>
  <c r="BC19" i="82"/>
  <c r="BC20" i="82"/>
  <c r="BC21" i="82"/>
  <c r="BC22" i="82"/>
  <c r="BC6" i="82"/>
  <c r="BC16" i="82"/>
  <c r="BC24" i="82"/>
  <c r="BC18" i="82"/>
  <c r="BC26" i="82"/>
  <c r="BC27" i="82"/>
  <c r="BC11" i="82"/>
  <c r="BC4" i="80"/>
  <c r="BC6" i="80"/>
  <c r="BC8" i="80"/>
  <c r="BC9" i="80"/>
  <c r="BC10" i="80"/>
  <c r="BC12" i="80"/>
  <c r="BC13" i="80"/>
  <c r="BC14" i="80"/>
  <c r="BC5" i="80"/>
  <c r="BC7" i="80"/>
  <c r="BC11" i="80"/>
  <c r="BC18" i="80"/>
  <c r="BC20" i="80"/>
  <c r="BC21" i="80"/>
  <c r="BC22" i="80"/>
  <c r="BC24" i="80"/>
  <c r="BC25" i="80"/>
  <c r="BC26" i="80"/>
  <c r="BC17" i="80"/>
  <c r="BC19" i="80"/>
  <c r="BC23" i="80"/>
  <c r="BC27" i="80"/>
  <c r="BC15" i="80"/>
  <c r="BC21" i="81"/>
  <c r="BC24" i="81"/>
  <c r="BC5" i="81"/>
  <c r="BC7" i="81"/>
  <c r="BC9" i="81"/>
  <c r="BC4" i="81"/>
  <c r="BC6" i="81"/>
  <c r="BC8" i="81"/>
  <c r="BC13" i="81"/>
  <c r="BC14" i="81"/>
  <c r="BC15" i="81"/>
  <c r="BC16" i="81"/>
  <c r="BC18" i="81"/>
  <c r="BC19" i="81"/>
  <c r="BC20" i="81"/>
  <c r="BC25" i="81"/>
  <c r="BC26" i="81"/>
  <c r="BC27" i="81"/>
  <c r="BC11" i="81"/>
  <c r="BC17" i="81"/>
  <c r="BC23" i="81"/>
  <c r="BC10" i="81"/>
  <c r="BC12" i="81"/>
  <c r="BC22" i="81"/>
  <c r="BC27" i="77"/>
  <c r="BC7" i="77"/>
  <c r="BC12" i="77"/>
  <c r="BC19" i="77"/>
  <c r="BC11" i="76"/>
  <c r="BC12" i="76"/>
  <c r="BC14" i="76"/>
  <c r="BC16" i="76"/>
  <c r="BC17" i="76"/>
  <c r="BC19" i="76"/>
  <c r="BC20" i="76"/>
  <c r="BC21" i="76"/>
  <c r="BC24" i="76"/>
  <c r="BC26" i="76"/>
  <c r="BC10" i="76"/>
  <c r="BC11" i="75"/>
  <c r="BC13" i="75"/>
  <c r="BC15" i="75"/>
  <c r="BC16" i="75"/>
  <c r="BC18" i="75"/>
  <c r="BC19" i="75"/>
  <c r="BC20" i="75"/>
  <c r="BC21" i="75"/>
  <c r="BC23" i="75"/>
  <c r="BC25" i="75"/>
  <c r="BC10" i="75"/>
  <c r="BC22" i="75"/>
  <c r="BC9" i="75"/>
  <c r="BC8" i="72"/>
  <c r="BC7" i="72"/>
  <c r="BC15" i="72"/>
  <c r="BC20" i="72"/>
  <c r="BC6" i="74"/>
  <c r="BC18" i="74"/>
  <c r="BC12" i="75"/>
  <c r="BC17" i="75"/>
  <c r="BC4" i="76"/>
  <c r="BC5" i="76"/>
  <c r="BC7" i="76"/>
  <c r="BC8" i="76"/>
  <c r="BC9" i="76"/>
  <c r="BC6" i="72"/>
  <c r="BC14" i="72"/>
  <c r="BC14" i="75"/>
  <c r="BC27" i="75"/>
  <c r="BC6" i="76"/>
  <c r="BC5" i="77"/>
  <c r="BC6" i="77"/>
  <c r="BC8" i="77"/>
  <c r="BC9" i="77"/>
  <c r="BC10" i="77"/>
  <c r="BC13" i="77"/>
  <c r="BC15" i="77"/>
  <c r="BC17" i="77"/>
  <c r="BC18" i="77"/>
  <c r="BC20" i="77"/>
  <c r="BC21" i="77"/>
  <c r="BC22" i="77"/>
  <c r="BC25" i="77"/>
  <c r="BC4" i="74"/>
  <c r="BC16" i="74"/>
  <c r="BC24" i="75"/>
  <c r="BC24" i="77"/>
  <c r="BC24" i="72"/>
  <c r="BC26" i="75"/>
  <c r="BC13" i="76"/>
  <c r="BC18" i="76"/>
  <c r="BC23" i="76"/>
  <c r="BC25" i="76"/>
  <c r="BC4" i="77"/>
  <c r="BC11" i="77"/>
  <c r="BC14" i="77"/>
  <c r="BC26" i="77"/>
  <c r="BC5" i="74"/>
  <c r="BC17" i="74"/>
  <c r="BC15" i="76"/>
  <c r="BC22" i="76"/>
  <c r="BC27" i="76"/>
  <c r="BC19" i="72"/>
  <c r="BC26" i="72"/>
  <c r="BC16" i="77"/>
  <c r="BC4" i="75"/>
  <c r="BC6" i="75"/>
  <c r="BC7" i="75"/>
  <c r="BC8" i="75"/>
  <c r="BC4" i="72"/>
  <c r="BC5" i="72"/>
  <c r="BC9" i="72"/>
  <c r="BC10" i="72"/>
  <c r="BC11" i="72"/>
  <c r="BC7" i="74"/>
  <c r="BC8" i="74"/>
  <c r="BC9" i="74"/>
  <c r="BC10" i="74"/>
  <c r="BC11" i="74"/>
  <c r="BC12" i="74"/>
  <c r="BC13" i="74"/>
  <c r="BC14" i="74"/>
  <c r="BC15" i="74"/>
  <c r="BC19" i="74"/>
  <c r="BC20" i="74"/>
  <c r="BC21" i="74"/>
  <c r="BC22" i="74"/>
  <c r="BC23" i="74"/>
  <c r="BC24" i="74"/>
  <c r="BC25" i="74"/>
  <c r="BC26" i="74"/>
  <c r="BC27" i="74"/>
  <c r="BC5" i="75"/>
  <c r="BC4" i="15"/>
  <c r="BC9" i="15"/>
  <c r="BC13" i="15"/>
  <c r="BC17" i="15"/>
  <c r="BC5" i="15"/>
  <c r="BC21" i="15"/>
  <c r="BC25" i="15"/>
  <c r="BC6" i="15"/>
  <c r="BC10" i="15"/>
  <c r="BC14" i="15"/>
  <c r="BC18" i="15"/>
  <c r="BC22" i="15"/>
  <c r="BC26" i="15"/>
  <c r="BC7" i="15"/>
  <c r="BC11" i="15"/>
  <c r="BC15" i="15"/>
  <c r="BC19" i="15"/>
  <c r="BC23" i="15"/>
  <c r="BC27" i="15"/>
  <c r="BC8" i="15"/>
  <c r="BC12" i="15"/>
  <c r="BC16" i="15"/>
  <c r="BC20" i="15"/>
  <c r="BC24" i="15"/>
  <c r="D255" i="69"/>
  <c r="AV4" i="44"/>
  <c r="AU5" i="44"/>
  <c r="AU6" i="44"/>
  <c r="AU7" i="44"/>
  <c r="AU8" i="44"/>
  <c r="AU9" i="44"/>
  <c r="AU10" i="44"/>
  <c r="AU11" i="44"/>
  <c r="AU12" i="44"/>
  <c r="AU13" i="44"/>
  <c r="AU14" i="44"/>
  <c r="AU15" i="44"/>
  <c r="AU16" i="44"/>
  <c r="AU17" i="44"/>
  <c r="AU18" i="44"/>
  <c r="AU19" i="44"/>
  <c r="AU20" i="44"/>
  <c r="AU21" i="44"/>
  <c r="AU22" i="44"/>
  <c r="AU23" i="44"/>
  <c r="AU24" i="44"/>
  <c r="AU25" i="44"/>
  <c r="AU26" i="44"/>
  <c r="AU27" i="44"/>
  <c r="AU28" i="44"/>
  <c r="AU29" i="44"/>
  <c r="AU30" i="44"/>
  <c r="AU31" i="44"/>
  <c r="AU32" i="44"/>
  <c r="AU33" i="44"/>
  <c r="AU34" i="44"/>
  <c r="AU35" i="44"/>
  <c r="AU36" i="44"/>
  <c r="AU37" i="44"/>
  <c r="AU38" i="44"/>
  <c r="AU4" i="44"/>
  <c r="C4" i="15" l="1"/>
  <c r="AT28" i="44"/>
  <c r="AV28" i="44"/>
  <c r="AW28" i="44"/>
  <c r="AX28" i="44"/>
  <c r="AY28" i="44"/>
  <c r="AZ28" i="44"/>
  <c r="BA28" i="44"/>
  <c r="BB28" i="44"/>
  <c r="AT29" i="44"/>
  <c r="AV29" i="44"/>
  <c r="AW29" i="44"/>
  <c r="AX29" i="44"/>
  <c r="AY29" i="44"/>
  <c r="AZ29" i="44"/>
  <c r="BA29" i="44"/>
  <c r="BB29" i="44"/>
  <c r="AT30" i="44"/>
  <c r="AV30" i="44"/>
  <c r="AW30" i="44"/>
  <c r="AX30" i="44"/>
  <c r="AY30" i="44"/>
  <c r="AZ30" i="44"/>
  <c r="BA30" i="44"/>
  <c r="BB30" i="44"/>
  <c r="AT31" i="44"/>
  <c r="AV31" i="44"/>
  <c r="AW31" i="44"/>
  <c r="AX31" i="44"/>
  <c r="AY31" i="44"/>
  <c r="AZ31" i="44"/>
  <c r="BA31" i="44"/>
  <c r="BB31" i="44"/>
  <c r="AT32" i="44"/>
  <c r="AV32" i="44"/>
  <c r="AW32" i="44"/>
  <c r="AX32" i="44"/>
  <c r="AY32" i="44"/>
  <c r="AZ32" i="44"/>
  <c r="BA32" i="44"/>
  <c r="BB32" i="44"/>
  <c r="AT33" i="44"/>
  <c r="AV33" i="44"/>
  <c r="AW33" i="44"/>
  <c r="AX33" i="44"/>
  <c r="AY33" i="44"/>
  <c r="AZ33" i="44"/>
  <c r="BA33" i="44"/>
  <c r="BB33" i="44"/>
  <c r="AT34" i="44"/>
  <c r="AV34" i="44"/>
  <c r="AW34" i="44"/>
  <c r="AX34" i="44"/>
  <c r="AY34" i="44"/>
  <c r="AZ34" i="44"/>
  <c r="BA34" i="44"/>
  <c r="BB34" i="44"/>
  <c r="AT35" i="44"/>
  <c r="AV35" i="44"/>
  <c r="AW35" i="44"/>
  <c r="AX35" i="44"/>
  <c r="AY35" i="44"/>
  <c r="AZ35" i="44"/>
  <c r="BA35" i="44"/>
  <c r="BB35" i="44"/>
  <c r="AT36" i="44"/>
  <c r="AV36" i="44"/>
  <c r="AW36" i="44"/>
  <c r="AX36" i="44"/>
  <c r="AY36" i="44"/>
  <c r="AZ36" i="44"/>
  <c r="BA36" i="44"/>
  <c r="BB36" i="44"/>
  <c r="AT37" i="44"/>
  <c r="AV37" i="44"/>
  <c r="AW37" i="44"/>
  <c r="AX37" i="44"/>
  <c r="AY37" i="44"/>
  <c r="AZ37" i="44"/>
  <c r="BA37" i="44"/>
  <c r="BB37" i="44"/>
  <c r="AT38" i="44"/>
  <c r="AV38" i="44"/>
  <c r="AW38" i="44"/>
  <c r="AX38" i="44"/>
  <c r="AY38" i="44"/>
  <c r="AZ38" i="44"/>
  <c r="BA38" i="44"/>
  <c r="BB38" i="44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BC34" i="44" l="1"/>
  <c r="BC38" i="44"/>
  <c r="BC36" i="44"/>
  <c r="BC30" i="44"/>
  <c r="BC32" i="44"/>
  <c r="BC35" i="44"/>
  <c r="BC28" i="44"/>
  <c r="BC37" i="44"/>
  <c r="BC29" i="44"/>
  <c r="BC33" i="44"/>
  <c r="BC31" i="44"/>
  <c r="C15" i="41" l="1"/>
  <c r="E231" i="69" l="1"/>
  <c r="E232" i="69" s="1"/>
  <c r="E233" i="69" s="1"/>
  <c r="E234" i="69" s="1"/>
  <c r="E235" i="69" s="1"/>
  <c r="E236" i="69" s="1"/>
  <c r="E237" i="69" s="1"/>
  <c r="E238" i="69" s="1"/>
  <c r="E239" i="69" s="1"/>
  <c r="E240" i="69" s="1"/>
  <c r="E211" i="69"/>
  <c r="E212" i="69" s="1"/>
  <c r="E213" i="69" s="1"/>
  <c r="E214" i="69" s="1"/>
  <c r="E215" i="69" s="1"/>
  <c r="E216" i="69" s="1"/>
  <c r="E217" i="69" s="1"/>
  <c r="E218" i="69" s="1"/>
  <c r="E219" i="69" s="1"/>
  <c r="E220" i="69" s="1"/>
  <c r="E189" i="69"/>
  <c r="E190" i="69" s="1"/>
  <c r="E191" i="69" s="1"/>
  <c r="E192" i="69" s="1"/>
  <c r="E193" i="69" s="1"/>
  <c r="E194" i="69" s="1"/>
  <c r="E195" i="69" s="1"/>
  <c r="E196" i="69" s="1"/>
  <c r="E197" i="69" s="1"/>
  <c r="E198" i="69" s="1"/>
  <c r="E168" i="69"/>
  <c r="E169" i="69" s="1"/>
  <c r="E170" i="69" s="1"/>
  <c r="E171" i="69" s="1"/>
  <c r="E172" i="69" s="1"/>
  <c r="E173" i="69" s="1"/>
  <c r="E174" i="69" s="1"/>
  <c r="E175" i="69" s="1"/>
  <c r="E176" i="69" s="1"/>
  <c r="E177" i="69" s="1"/>
  <c r="E147" i="69"/>
  <c r="E148" i="69" s="1"/>
  <c r="E149" i="69" s="1"/>
  <c r="E150" i="69" s="1"/>
  <c r="E151" i="69" s="1"/>
  <c r="E152" i="69" s="1"/>
  <c r="E153" i="69" s="1"/>
  <c r="E154" i="69" s="1"/>
  <c r="E155" i="69" s="1"/>
  <c r="E156" i="69" s="1"/>
  <c r="E128" i="69"/>
  <c r="E129" i="69" s="1"/>
  <c r="E130" i="69" s="1"/>
  <c r="E131" i="69" s="1"/>
  <c r="E132" i="69" s="1"/>
  <c r="E133" i="69" s="1"/>
  <c r="E134" i="69" s="1"/>
  <c r="E135" i="69" s="1"/>
  <c r="E136" i="69" s="1"/>
  <c r="E137" i="69" s="1"/>
  <c r="E106" i="69"/>
  <c r="E107" i="69" s="1"/>
  <c r="E108" i="69" s="1"/>
  <c r="E109" i="69" s="1"/>
  <c r="E110" i="69" s="1"/>
  <c r="E111" i="69" s="1"/>
  <c r="E112" i="69" s="1"/>
  <c r="E113" i="69" s="1"/>
  <c r="E114" i="69" s="1"/>
  <c r="E115" i="69" s="1"/>
  <c r="E87" i="69"/>
  <c r="E88" i="69" s="1"/>
  <c r="E89" i="69" s="1"/>
  <c r="E90" i="69" s="1"/>
  <c r="E91" i="69" s="1"/>
  <c r="E92" i="69" s="1"/>
  <c r="E93" i="69" s="1"/>
  <c r="E94" i="69" s="1"/>
  <c r="E95" i="69" s="1"/>
  <c r="E96" i="69" s="1"/>
  <c r="E66" i="69"/>
  <c r="E67" i="69" s="1"/>
  <c r="E68" i="69" s="1"/>
  <c r="E69" i="69" s="1"/>
  <c r="E70" i="69" s="1"/>
  <c r="E71" i="69" s="1"/>
  <c r="E72" i="69" s="1"/>
  <c r="E73" i="69" s="1"/>
  <c r="E74" i="69" s="1"/>
  <c r="E75" i="69" s="1"/>
  <c r="I3" i="69"/>
  <c r="J230" i="69" s="1"/>
  <c r="H3" i="69"/>
  <c r="H86" i="69" s="1"/>
  <c r="A251" i="69"/>
  <c r="A229" i="69"/>
  <c r="A253" i="69"/>
  <c r="AL253" i="69" s="1"/>
  <c r="AO252" i="69"/>
  <c r="AN252" i="69"/>
  <c r="AM252" i="69"/>
  <c r="AL252" i="69"/>
  <c r="A231" i="69"/>
  <c r="AL231" i="69" s="1"/>
  <c r="AO230" i="69"/>
  <c r="AN230" i="69"/>
  <c r="AM230" i="69"/>
  <c r="AL230" i="69"/>
  <c r="A209" i="69"/>
  <c r="V209" i="69" s="1"/>
  <c r="A187" i="69"/>
  <c r="V187" i="69" s="1"/>
  <c r="A166" i="69"/>
  <c r="V167" i="69" s="1"/>
  <c r="A145" i="69"/>
  <c r="V146" i="69" s="1"/>
  <c r="A126" i="69"/>
  <c r="V126" i="69" s="1"/>
  <c r="A104" i="69"/>
  <c r="V105" i="69" s="1"/>
  <c r="A85" i="69"/>
  <c r="V85" i="69" s="1"/>
  <c r="A64" i="69"/>
  <c r="V64" i="69" s="1"/>
  <c r="A43" i="69"/>
  <c r="V43" i="69" s="1"/>
  <c r="A24" i="69"/>
  <c r="V23" i="69" s="1"/>
  <c r="A5" i="69"/>
  <c r="V6" i="69" s="1"/>
  <c r="A269" i="68"/>
  <c r="A187" i="68"/>
  <c r="V187" i="68" s="1"/>
  <c r="A167" i="68"/>
  <c r="V166" i="68" s="1"/>
  <c r="A146" i="68"/>
  <c r="V145" i="68" s="1"/>
  <c r="A125" i="68"/>
  <c r="V125" i="68" s="1"/>
  <c r="A105" i="68"/>
  <c r="V105" i="68" s="1"/>
  <c r="A85" i="68"/>
  <c r="V84" i="68" s="1"/>
  <c r="A64" i="68"/>
  <c r="V64" i="68" s="1"/>
  <c r="V269" i="68"/>
  <c r="V289" i="68"/>
  <c r="V310" i="68"/>
  <c r="V330" i="68"/>
  <c r="V392" i="68"/>
  <c r="V371" i="68"/>
  <c r="V351" i="68"/>
  <c r="B444" i="68"/>
  <c r="V454" i="68"/>
  <c r="V433" i="68"/>
  <c r="V413" i="68"/>
  <c r="A43" i="68"/>
  <c r="V43" i="68" s="1"/>
  <c r="J44" i="68"/>
  <c r="I44" i="68"/>
  <c r="H44" i="68"/>
  <c r="J27" i="68"/>
  <c r="H27" i="68"/>
  <c r="I27" i="68"/>
  <c r="A26" i="68"/>
  <c r="V23" i="68" s="1"/>
  <c r="V6" i="68"/>
  <c r="B18" i="15"/>
  <c r="C18" i="15"/>
  <c r="B19" i="15"/>
  <c r="C19" i="15"/>
  <c r="B20" i="15"/>
  <c r="C20" i="15"/>
  <c r="B21" i="15"/>
  <c r="C21" i="15"/>
  <c r="B22" i="15"/>
  <c r="C22" i="15"/>
  <c r="B23" i="15"/>
  <c r="C23" i="15"/>
  <c r="B24" i="15"/>
  <c r="C24" i="15"/>
  <c r="B25" i="15"/>
  <c r="C25" i="15"/>
  <c r="B26" i="15"/>
  <c r="C26" i="15"/>
  <c r="B27" i="15"/>
  <c r="C27" i="15"/>
  <c r="H65" i="69" l="1"/>
  <c r="J86" i="69"/>
  <c r="I146" i="69"/>
  <c r="I230" i="69"/>
  <c r="I167" i="69"/>
  <c r="I65" i="69"/>
  <c r="I105" i="69"/>
  <c r="I188" i="69"/>
  <c r="I127" i="69"/>
  <c r="I210" i="69"/>
  <c r="J65" i="69"/>
  <c r="H44" i="69"/>
  <c r="I86" i="69"/>
  <c r="H105" i="69"/>
  <c r="H127" i="69"/>
  <c r="H146" i="69"/>
  <c r="H167" i="69"/>
  <c r="H188" i="69"/>
  <c r="H210" i="69"/>
  <c r="H230" i="69"/>
  <c r="J105" i="69"/>
  <c r="J127" i="69"/>
  <c r="J146" i="69"/>
  <c r="J167" i="69"/>
  <c r="J188" i="69"/>
  <c r="J210" i="69"/>
  <c r="V251" i="69"/>
  <c r="AL251" i="69"/>
  <c r="V229" i="69"/>
  <c r="AL229" i="69"/>
  <c r="C547" i="68"/>
  <c r="B547" i="68"/>
  <c r="C546" i="68"/>
  <c r="B546" i="68"/>
  <c r="C545" i="68"/>
  <c r="B545" i="68"/>
  <c r="C544" i="68"/>
  <c r="B544" i="68"/>
  <c r="C543" i="68"/>
  <c r="B543" i="68"/>
  <c r="C542" i="68"/>
  <c r="B542" i="68"/>
  <c r="C541" i="68"/>
  <c r="B541" i="68"/>
  <c r="C540" i="68"/>
  <c r="B540" i="68"/>
  <c r="C539" i="68"/>
  <c r="B539" i="68"/>
  <c r="A538" i="68"/>
  <c r="C526" i="68"/>
  <c r="B526" i="68"/>
  <c r="C525" i="68"/>
  <c r="B525" i="68"/>
  <c r="C524" i="68"/>
  <c r="B524" i="68"/>
  <c r="C523" i="68"/>
  <c r="B523" i="68"/>
  <c r="C522" i="68"/>
  <c r="B522" i="68"/>
  <c r="C521" i="68"/>
  <c r="B521" i="68"/>
  <c r="C520" i="68"/>
  <c r="B520" i="68"/>
  <c r="C519" i="68"/>
  <c r="B519" i="68"/>
  <c r="C518" i="68"/>
  <c r="B518" i="68"/>
  <c r="A517" i="68"/>
  <c r="D495" i="68"/>
  <c r="A495" i="68"/>
  <c r="A475" i="68"/>
  <c r="A455" i="68"/>
  <c r="A435" i="68"/>
  <c r="A414" i="68"/>
  <c r="A394" i="68"/>
  <c r="A372" i="68"/>
  <c r="C363" i="68"/>
  <c r="A354" i="68"/>
  <c r="A332" i="68"/>
  <c r="A312" i="68"/>
  <c r="A291" i="68"/>
  <c r="A271" i="68"/>
  <c r="C258" i="68"/>
  <c r="C257" i="68"/>
  <c r="C256" i="68"/>
  <c r="C255" i="68"/>
  <c r="C254" i="68"/>
  <c r="C253" i="68"/>
  <c r="C252" i="68"/>
  <c r="C251" i="68"/>
  <c r="E250" i="68"/>
  <c r="A250" i="68"/>
  <c r="C238" i="68"/>
  <c r="C237" i="68"/>
  <c r="C236" i="68"/>
  <c r="C235" i="68"/>
  <c r="C234" i="68"/>
  <c r="C233" i="68"/>
  <c r="C232" i="68"/>
  <c r="C231" i="68"/>
  <c r="E230" i="68"/>
  <c r="E231" i="68" s="1"/>
  <c r="E237" i="68" s="1"/>
  <c r="E232" i="68" s="1"/>
  <c r="E236" i="68" s="1"/>
  <c r="E233" i="68" s="1"/>
  <c r="E234" i="68" s="1"/>
  <c r="E235" i="68" s="1"/>
  <c r="E238" i="68" s="1"/>
  <c r="A230" i="68"/>
  <c r="C218" i="68"/>
  <c r="C217" i="68"/>
  <c r="C216" i="68"/>
  <c r="C215" i="68"/>
  <c r="C214" i="68"/>
  <c r="C213" i="68"/>
  <c r="C212" i="68"/>
  <c r="C211" i="68"/>
  <c r="E210" i="68"/>
  <c r="E211" i="68" s="1"/>
  <c r="E217" i="68" s="1"/>
  <c r="E212" i="68" s="1"/>
  <c r="E216" i="68" s="1"/>
  <c r="E213" i="68" s="1"/>
  <c r="E214" i="68" s="1"/>
  <c r="E215" i="68" s="1"/>
  <c r="E218" i="68" s="1"/>
  <c r="A210" i="68"/>
  <c r="A189" i="68"/>
  <c r="A169" i="68"/>
  <c r="A148" i="68"/>
  <c r="A127" i="68"/>
  <c r="A107" i="68"/>
  <c r="A87" i="68"/>
  <c r="A66" i="68"/>
  <c r="A45" i="68"/>
  <c r="A28" i="68"/>
  <c r="A7" i="68"/>
  <c r="V4" i="68"/>
  <c r="V3" i="68"/>
  <c r="I3" i="68"/>
  <c r="J494" i="68" s="1"/>
  <c r="H3" i="68"/>
  <c r="V1" i="68"/>
  <c r="A211" i="69"/>
  <c r="AL211" i="69" s="1"/>
  <c r="A189" i="69"/>
  <c r="AL189" i="69" s="1"/>
  <c r="AO174" i="69"/>
  <c r="AO173" i="69"/>
  <c r="A168" i="69"/>
  <c r="AL168" i="69" s="1"/>
  <c r="A147" i="69"/>
  <c r="AL147" i="69" s="1"/>
  <c r="A128" i="69"/>
  <c r="AL128" i="69" s="1"/>
  <c r="A106" i="69"/>
  <c r="AL106" i="69" s="1"/>
  <c r="A87" i="69"/>
  <c r="AL87" i="69" s="1"/>
  <c r="A66" i="69"/>
  <c r="AL66" i="69" s="1"/>
  <c r="E45" i="69"/>
  <c r="E46" i="69" s="1"/>
  <c r="E47" i="69" s="1"/>
  <c r="E48" i="69" s="1"/>
  <c r="E49" i="69" s="1"/>
  <c r="E50" i="69" s="1"/>
  <c r="E51" i="69" s="1"/>
  <c r="E52" i="69" s="1"/>
  <c r="E53" i="69" s="1"/>
  <c r="E54" i="69" s="1"/>
  <c r="A45" i="69"/>
  <c r="AL45" i="69" s="1"/>
  <c r="AO34" i="69"/>
  <c r="AO30" i="69"/>
  <c r="AO29" i="69"/>
  <c r="A26" i="69"/>
  <c r="AL26" i="69" s="1"/>
  <c r="AO14" i="69"/>
  <c r="AO10" i="69"/>
  <c r="A7" i="69"/>
  <c r="AL7" i="69" s="1"/>
  <c r="V4" i="69"/>
  <c r="V3" i="69"/>
  <c r="V1" i="69"/>
  <c r="AO210" i="69"/>
  <c r="AN210" i="69"/>
  <c r="AM210" i="69"/>
  <c r="AL210" i="69"/>
  <c r="AL209" i="69"/>
  <c r="AO188" i="69"/>
  <c r="AN188" i="69"/>
  <c r="AM188" i="69"/>
  <c r="AL188" i="69"/>
  <c r="AL187" i="69"/>
  <c r="AO167" i="69"/>
  <c r="AN167" i="69"/>
  <c r="AL167" i="69"/>
  <c r="AL166" i="69"/>
  <c r="AP146" i="69"/>
  <c r="AO146" i="69"/>
  <c r="AL146" i="69"/>
  <c r="AL145" i="69"/>
  <c r="AP127" i="69"/>
  <c r="AO127" i="69"/>
  <c r="AL127" i="69"/>
  <c r="AL126" i="69"/>
  <c r="AP105" i="69"/>
  <c r="AO105" i="69"/>
  <c r="AL105" i="69"/>
  <c r="AL104" i="69"/>
  <c r="AP86" i="69"/>
  <c r="AO86" i="69"/>
  <c r="AL86" i="69"/>
  <c r="AL85" i="69"/>
  <c r="AP65" i="69"/>
  <c r="AO65" i="69"/>
  <c r="AL65" i="69"/>
  <c r="AL64" i="69"/>
  <c r="AL54" i="69"/>
  <c r="AP44" i="69"/>
  <c r="AO44" i="69"/>
  <c r="AL44" i="69"/>
  <c r="AL43" i="69"/>
  <c r="AP35" i="69"/>
  <c r="AO35" i="69"/>
  <c r="AO33" i="69"/>
  <c r="AO28" i="69"/>
  <c r="F27" i="69"/>
  <c r="F28" i="69" s="1"/>
  <c r="F29" i="69" s="1"/>
  <c r="F30" i="69" s="1"/>
  <c r="F31" i="69" s="1"/>
  <c r="F32" i="69" s="1"/>
  <c r="F33" i="69" s="1"/>
  <c r="F34" i="69" s="1"/>
  <c r="F35" i="69" s="1"/>
  <c r="AO25" i="69"/>
  <c r="AN25" i="69"/>
  <c r="AL25" i="69"/>
  <c r="J25" i="69"/>
  <c r="I25" i="69"/>
  <c r="H25" i="69"/>
  <c r="AL24" i="69"/>
  <c r="AP16" i="69"/>
  <c r="AO16" i="69"/>
  <c r="AO8" i="69"/>
  <c r="F8" i="69"/>
  <c r="F9" i="69" s="1"/>
  <c r="F10" i="69" s="1"/>
  <c r="F11" i="69" s="1"/>
  <c r="F12" i="69" s="1"/>
  <c r="F13" i="69" s="1"/>
  <c r="F14" i="69" s="1"/>
  <c r="F15" i="69" s="1"/>
  <c r="F16" i="69" s="1"/>
  <c r="AO6" i="69"/>
  <c r="AN6" i="69"/>
  <c r="AL6" i="69"/>
  <c r="J6" i="69"/>
  <c r="I6" i="69"/>
  <c r="H6" i="69"/>
  <c r="AL5" i="69"/>
  <c r="D496" i="68"/>
  <c r="D502" i="68" s="1"/>
  <c r="D497" i="68" s="1"/>
  <c r="D501" i="68" s="1"/>
  <c r="D498" i="68" s="1"/>
  <c r="D499" i="68" s="1"/>
  <c r="D500" i="68" s="1"/>
  <c r="D503" i="68" s="1"/>
  <c r="D475" i="68"/>
  <c r="D476" i="68" s="1"/>
  <c r="D482" i="68" s="1"/>
  <c r="D477" i="68" s="1"/>
  <c r="D481" i="68" s="1"/>
  <c r="D478" i="68" s="1"/>
  <c r="D479" i="68" s="1"/>
  <c r="D480" i="68" s="1"/>
  <c r="D483" i="68" s="1"/>
  <c r="I474" i="68"/>
  <c r="H474" i="68"/>
  <c r="E455" i="68"/>
  <c r="E456" i="68" s="1"/>
  <c r="E457" i="68" s="1"/>
  <c r="E458" i="68" s="1"/>
  <c r="E459" i="68" s="1"/>
  <c r="E460" i="68" s="1"/>
  <c r="E461" i="68" s="1"/>
  <c r="E462" i="68" s="1"/>
  <c r="E463" i="68" s="1"/>
  <c r="J454" i="68"/>
  <c r="I454" i="68"/>
  <c r="H454" i="68"/>
  <c r="D435" i="68"/>
  <c r="D436" i="68" s="1"/>
  <c r="D437" i="68" s="1"/>
  <c r="D438" i="68" s="1"/>
  <c r="D439" i="68" s="1"/>
  <c r="D440" i="68" s="1"/>
  <c r="D441" i="68" s="1"/>
  <c r="D442" i="68" s="1"/>
  <c r="D443" i="68" s="1"/>
  <c r="D444" i="68" s="1"/>
  <c r="J434" i="68"/>
  <c r="I434" i="68"/>
  <c r="H434" i="68"/>
  <c r="E414" i="68"/>
  <c r="E415" i="68" s="1"/>
  <c r="E416" i="68" s="1"/>
  <c r="E417" i="68" s="1"/>
  <c r="E418" i="68" s="1"/>
  <c r="E419" i="68" s="1"/>
  <c r="E420" i="68" s="1"/>
  <c r="E421" i="68" s="1"/>
  <c r="E422" i="68" s="1"/>
  <c r="J413" i="68"/>
  <c r="I413" i="68"/>
  <c r="H413" i="68"/>
  <c r="V251" i="68"/>
  <c r="E251" i="68"/>
  <c r="E257" i="68" s="1"/>
  <c r="E252" i="68" s="1"/>
  <c r="E256" i="68" s="1"/>
  <c r="E253" i="68" s="1"/>
  <c r="E254" i="68" s="1"/>
  <c r="E255" i="68" s="1"/>
  <c r="E258" i="68" s="1"/>
  <c r="B250" i="68"/>
  <c r="V231" i="68"/>
  <c r="B230" i="68"/>
  <c r="V211" i="68"/>
  <c r="B210" i="68"/>
  <c r="G545" i="68" l="1"/>
  <c r="G526" i="68"/>
  <c r="G522" i="68"/>
  <c r="B538" i="68"/>
  <c r="G520" i="68"/>
  <c r="G524" i="68"/>
  <c r="G543" i="68"/>
  <c r="AO176" i="69"/>
  <c r="AO177" i="69"/>
  <c r="AO172" i="69"/>
  <c r="G525" i="68"/>
  <c r="G546" i="68"/>
  <c r="AO170" i="69"/>
  <c r="G544" i="68"/>
  <c r="AO7" i="69"/>
  <c r="AO9" i="69"/>
  <c r="AO26" i="69"/>
  <c r="AO13" i="69"/>
  <c r="AO168" i="69"/>
  <c r="C230" i="68"/>
  <c r="G547" i="68"/>
  <c r="I494" i="68"/>
  <c r="H494" i="68"/>
  <c r="G521" i="68"/>
  <c r="G541" i="68"/>
  <c r="AO12" i="69"/>
  <c r="C210" i="68"/>
  <c r="C250" i="68"/>
  <c r="G523" i="68"/>
  <c r="B517" i="68"/>
  <c r="G518" i="68"/>
  <c r="C517" i="68"/>
  <c r="G539" i="68"/>
  <c r="G519" i="68"/>
  <c r="J44" i="69"/>
  <c r="AO15" i="69"/>
  <c r="G540" i="68"/>
  <c r="G542" i="68"/>
  <c r="C538" i="68"/>
  <c r="AO11" i="69"/>
  <c r="AO31" i="69"/>
  <c r="AO27" i="69"/>
  <c r="AO32" i="69"/>
  <c r="AO171" i="69"/>
  <c r="I44" i="69"/>
  <c r="AO169" i="69"/>
  <c r="AO175" i="69"/>
  <c r="G517" i="68" l="1"/>
  <c r="V519" i="68" s="1"/>
  <c r="V518" i="68" s="1"/>
  <c r="G538" i="68"/>
  <c r="V540" i="68" s="1"/>
  <c r="V539" i="68" s="1"/>
  <c r="B4" i="15" l="1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AT4" i="44"/>
  <c r="B8" i="68" s="1"/>
  <c r="C8" i="68" s="1"/>
  <c r="B9" i="68"/>
  <c r="C9" i="68" s="1"/>
  <c r="B10" i="68"/>
  <c r="C10" i="68" s="1"/>
  <c r="AW4" i="44"/>
  <c r="B11" i="68" s="1"/>
  <c r="C11" i="68" s="1"/>
  <c r="AX4" i="44"/>
  <c r="B12" i="68" s="1"/>
  <c r="C12" i="68" s="1"/>
  <c r="AY4" i="44"/>
  <c r="B13" i="68" s="1"/>
  <c r="C13" i="68" s="1"/>
  <c r="AZ4" i="44"/>
  <c r="B14" i="68" s="1"/>
  <c r="C14" i="68" s="1"/>
  <c r="BA4" i="44"/>
  <c r="B15" i="68" s="1"/>
  <c r="C15" i="68" s="1"/>
  <c r="BB4" i="44"/>
  <c r="B16" i="68" s="1"/>
  <c r="C16" i="68" s="1"/>
  <c r="AT5" i="44"/>
  <c r="B29" i="68" s="1"/>
  <c r="C29" i="68" s="1"/>
  <c r="B30" i="68"/>
  <c r="C30" i="68" s="1"/>
  <c r="AV5" i="44"/>
  <c r="B31" i="68" s="1"/>
  <c r="C31" i="68" s="1"/>
  <c r="AW5" i="44"/>
  <c r="B32" i="68" s="1"/>
  <c r="C32" i="68" s="1"/>
  <c r="AX5" i="44"/>
  <c r="B33" i="68" s="1"/>
  <c r="C33" i="68" s="1"/>
  <c r="AY5" i="44"/>
  <c r="B34" i="68" s="1"/>
  <c r="C34" i="68" s="1"/>
  <c r="AZ5" i="44"/>
  <c r="B35" i="68" s="1"/>
  <c r="C35" i="68" s="1"/>
  <c r="BA5" i="44"/>
  <c r="B36" i="68" s="1"/>
  <c r="C36" i="68" s="1"/>
  <c r="BB5" i="44"/>
  <c r="B37" i="68" s="1"/>
  <c r="C37" i="68" s="1"/>
  <c r="AT6" i="44"/>
  <c r="B46" i="68" s="1"/>
  <c r="B47" i="68"/>
  <c r="AV6" i="44"/>
  <c r="B48" i="68" s="1"/>
  <c r="AW6" i="44"/>
  <c r="B49" i="68" s="1"/>
  <c r="AX6" i="44"/>
  <c r="B50" i="68" s="1"/>
  <c r="AY6" i="44"/>
  <c r="B51" i="68" s="1"/>
  <c r="AZ6" i="44"/>
  <c r="B52" i="68" s="1"/>
  <c r="BA6" i="44"/>
  <c r="B53" i="68" s="1"/>
  <c r="BB6" i="44"/>
  <c r="B54" i="68" s="1"/>
  <c r="AT7" i="44"/>
  <c r="B67" i="68" s="1"/>
  <c r="C67" i="68" s="1"/>
  <c r="B68" i="68"/>
  <c r="AV7" i="44"/>
  <c r="B69" i="68" s="1"/>
  <c r="AW7" i="44"/>
  <c r="B70" i="68" s="1"/>
  <c r="AX7" i="44"/>
  <c r="B71" i="68" s="1"/>
  <c r="AY7" i="44"/>
  <c r="B72" i="68" s="1"/>
  <c r="AZ7" i="44"/>
  <c r="B73" i="68" s="1"/>
  <c r="BA7" i="44"/>
  <c r="B74" i="68" s="1"/>
  <c r="BB7" i="44"/>
  <c r="B75" i="68" s="1"/>
  <c r="AT8" i="44"/>
  <c r="B88" i="68" s="1"/>
  <c r="B89" i="68"/>
  <c r="AV8" i="44"/>
  <c r="B90" i="68" s="1"/>
  <c r="AW8" i="44"/>
  <c r="B91" i="68" s="1"/>
  <c r="AX8" i="44"/>
  <c r="B92" i="68" s="1"/>
  <c r="AY8" i="44"/>
  <c r="B93" i="68" s="1"/>
  <c r="AZ8" i="44"/>
  <c r="B94" i="68" s="1"/>
  <c r="BA8" i="44"/>
  <c r="B95" i="68" s="1"/>
  <c r="BB8" i="44"/>
  <c r="B96" i="68" s="1"/>
  <c r="AT9" i="44"/>
  <c r="B108" i="68" s="1"/>
  <c r="B109" i="68"/>
  <c r="AV9" i="44"/>
  <c r="B110" i="68" s="1"/>
  <c r="AW9" i="44"/>
  <c r="B111" i="68" s="1"/>
  <c r="AX9" i="44"/>
  <c r="B112" i="68" s="1"/>
  <c r="AY9" i="44"/>
  <c r="B113" i="68" s="1"/>
  <c r="AZ9" i="44"/>
  <c r="B114" i="68" s="1"/>
  <c r="BA9" i="44"/>
  <c r="B115" i="68" s="1"/>
  <c r="BB9" i="44"/>
  <c r="B116" i="68" s="1"/>
  <c r="AT10" i="44"/>
  <c r="B128" i="68" s="1"/>
  <c r="B129" i="68"/>
  <c r="AV10" i="44"/>
  <c r="B130" i="68" s="1"/>
  <c r="AW10" i="44"/>
  <c r="B131" i="68" s="1"/>
  <c r="AX10" i="44"/>
  <c r="B132" i="68" s="1"/>
  <c r="AY10" i="44"/>
  <c r="B133" i="68" s="1"/>
  <c r="AZ10" i="44"/>
  <c r="B134" i="68" s="1"/>
  <c r="BA10" i="44"/>
  <c r="B135" i="68" s="1"/>
  <c r="BB10" i="44"/>
  <c r="B136" i="68" s="1"/>
  <c r="AT11" i="44"/>
  <c r="B149" i="68" s="1"/>
  <c r="B150" i="68"/>
  <c r="AV11" i="44"/>
  <c r="B151" i="68" s="1"/>
  <c r="AW11" i="44"/>
  <c r="B152" i="68" s="1"/>
  <c r="AX11" i="44"/>
  <c r="B153" i="68" s="1"/>
  <c r="AY11" i="44"/>
  <c r="B154" i="68" s="1"/>
  <c r="AZ11" i="44"/>
  <c r="B155" i="68" s="1"/>
  <c r="BA11" i="44"/>
  <c r="B156" i="68" s="1"/>
  <c r="BB11" i="44"/>
  <c r="B157" i="68" s="1"/>
  <c r="AT12" i="44"/>
  <c r="B170" i="68" s="1"/>
  <c r="B171" i="68"/>
  <c r="AV12" i="44"/>
  <c r="B172" i="68" s="1"/>
  <c r="AW12" i="44"/>
  <c r="B173" i="68" s="1"/>
  <c r="AX12" i="44"/>
  <c r="B174" i="68" s="1"/>
  <c r="AY12" i="44"/>
  <c r="B175" i="68" s="1"/>
  <c r="AZ12" i="44"/>
  <c r="B176" i="68" s="1"/>
  <c r="BA12" i="44"/>
  <c r="B177" i="68" s="1"/>
  <c r="BB12" i="44"/>
  <c r="B178" i="68" s="1"/>
  <c r="AT13" i="44"/>
  <c r="B190" i="68" s="1"/>
  <c r="B191" i="68"/>
  <c r="C191" i="68" s="1"/>
  <c r="AV13" i="44"/>
  <c r="B192" i="68" s="1"/>
  <c r="C192" i="68" s="1"/>
  <c r="AW13" i="44"/>
  <c r="B193" i="68" s="1"/>
  <c r="C193" i="68" s="1"/>
  <c r="AX13" i="44"/>
  <c r="B194" i="68" s="1"/>
  <c r="C194" i="68" s="1"/>
  <c r="AY13" i="44"/>
  <c r="B195" i="68" s="1"/>
  <c r="C195" i="68" s="1"/>
  <c r="AZ13" i="44"/>
  <c r="B196" i="68" s="1"/>
  <c r="C196" i="68" s="1"/>
  <c r="BA13" i="44"/>
  <c r="B197" i="68" s="1"/>
  <c r="C197" i="68" s="1"/>
  <c r="BB13" i="44"/>
  <c r="B198" i="68" s="1"/>
  <c r="AT14" i="44"/>
  <c r="B272" i="68" s="1"/>
  <c r="B273" i="68"/>
  <c r="AV14" i="44"/>
  <c r="B274" i="68" s="1"/>
  <c r="AW14" i="44"/>
  <c r="B275" i="68" s="1"/>
  <c r="AX14" i="44"/>
  <c r="B276" i="68" s="1"/>
  <c r="AY14" i="44"/>
  <c r="B277" i="68" s="1"/>
  <c r="AZ14" i="44"/>
  <c r="B278" i="68" s="1"/>
  <c r="BA14" i="44"/>
  <c r="B279" i="68" s="1"/>
  <c r="BB14" i="44"/>
  <c r="B280" i="68" s="1"/>
  <c r="AT15" i="44"/>
  <c r="B8" i="69" s="1"/>
  <c r="C8" i="69" s="1"/>
  <c r="B9" i="69"/>
  <c r="C9" i="69" s="1"/>
  <c r="AV15" i="44"/>
  <c r="B10" i="69" s="1"/>
  <c r="C10" i="69" s="1"/>
  <c r="AW15" i="44"/>
  <c r="B11" i="69" s="1"/>
  <c r="C11" i="69" s="1"/>
  <c r="AX15" i="44"/>
  <c r="B12" i="69" s="1"/>
  <c r="C12" i="69" s="1"/>
  <c r="AY15" i="44"/>
  <c r="B13" i="69" s="1"/>
  <c r="C13" i="69" s="1"/>
  <c r="AZ15" i="44"/>
  <c r="B14" i="69" s="1"/>
  <c r="C14" i="69" s="1"/>
  <c r="BA15" i="44"/>
  <c r="B15" i="69" s="1"/>
  <c r="C15" i="69" s="1"/>
  <c r="BB15" i="44"/>
  <c r="B16" i="69" s="1"/>
  <c r="C16" i="69" s="1"/>
  <c r="AT16" i="44"/>
  <c r="B27" i="69" s="1"/>
  <c r="B28" i="69"/>
  <c r="C28" i="69" s="1"/>
  <c r="AV16" i="44"/>
  <c r="B29" i="69" s="1"/>
  <c r="C29" i="69" s="1"/>
  <c r="AW16" i="44"/>
  <c r="B30" i="69" s="1"/>
  <c r="C30" i="69" s="1"/>
  <c r="AX16" i="44"/>
  <c r="B31" i="69" s="1"/>
  <c r="C31" i="69" s="1"/>
  <c r="AY16" i="44"/>
  <c r="B32" i="69" s="1"/>
  <c r="C32" i="69" s="1"/>
  <c r="AZ16" i="44"/>
  <c r="B33" i="69" s="1"/>
  <c r="C33" i="69" s="1"/>
  <c r="BA16" i="44"/>
  <c r="B34" i="69" s="1"/>
  <c r="C34" i="69" s="1"/>
  <c r="BB16" i="44"/>
  <c r="B35" i="69" s="1"/>
  <c r="C35" i="69" s="1"/>
  <c r="AT17" i="44"/>
  <c r="B46" i="69" s="1"/>
  <c r="B47" i="69"/>
  <c r="AV17" i="44"/>
  <c r="B48" i="69" s="1"/>
  <c r="AW17" i="44"/>
  <c r="B49" i="69" s="1"/>
  <c r="AX17" i="44"/>
  <c r="B50" i="69" s="1"/>
  <c r="AY17" i="44"/>
  <c r="B51" i="69" s="1"/>
  <c r="AZ17" i="44"/>
  <c r="B52" i="69" s="1"/>
  <c r="BA17" i="44"/>
  <c r="B53" i="69" s="1"/>
  <c r="BB17" i="44"/>
  <c r="B54" i="69" s="1"/>
  <c r="AT18" i="44"/>
  <c r="B67" i="69" s="1"/>
  <c r="B68" i="69"/>
  <c r="AV18" i="44"/>
  <c r="B69" i="69" s="1"/>
  <c r="AW18" i="44"/>
  <c r="B70" i="69" s="1"/>
  <c r="AX18" i="44"/>
  <c r="B71" i="69" s="1"/>
  <c r="AY18" i="44"/>
  <c r="B72" i="69" s="1"/>
  <c r="AZ18" i="44"/>
  <c r="B73" i="69" s="1"/>
  <c r="BA18" i="44"/>
  <c r="B74" i="69" s="1"/>
  <c r="BB18" i="44"/>
  <c r="B75" i="69" s="1"/>
  <c r="AT19" i="44"/>
  <c r="B88" i="69" s="1"/>
  <c r="B89" i="69"/>
  <c r="AV19" i="44"/>
  <c r="B90" i="69" s="1"/>
  <c r="AW19" i="44"/>
  <c r="B91" i="69" s="1"/>
  <c r="AX19" i="44"/>
  <c r="B92" i="69" s="1"/>
  <c r="AY19" i="44"/>
  <c r="B93" i="69" s="1"/>
  <c r="AZ19" i="44"/>
  <c r="B94" i="69" s="1"/>
  <c r="BA19" i="44"/>
  <c r="B95" i="69" s="1"/>
  <c r="BB19" i="44"/>
  <c r="B96" i="69" s="1"/>
  <c r="AT20" i="44"/>
  <c r="B107" i="69" s="1"/>
  <c r="C107" i="69" s="1"/>
  <c r="B108" i="69"/>
  <c r="C108" i="69" s="1"/>
  <c r="AV20" i="44"/>
  <c r="B109" i="69" s="1"/>
  <c r="C109" i="69" s="1"/>
  <c r="AW20" i="44"/>
  <c r="B110" i="69" s="1"/>
  <c r="C110" i="69" s="1"/>
  <c r="AX20" i="44"/>
  <c r="B111" i="69" s="1"/>
  <c r="C111" i="69" s="1"/>
  <c r="AY20" i="44"/>
  <c r="B112" i="69" s="1"/>
  <c r="C112" i="69" s="1"/>
  <c r="AZ20" i="44"/>
  <c r="B113" i="69" s="1"/>
  <c r="C113" i="69" s="1"/>
  <c r="BA20" i="44"/>
  <c r="B114" i="69" s="1"/>
  <c r="C114" i="69" s="1"/>
  <c r="BB20" i="44"/>
  <c r="B115" i="69" s="1"/>
  <c r="AT21" i="44"/>
  <c r="B129" i="69" s="1"/>
  <c r="C129" i="69" s="1"/>
  <c r="B130" i="69"/>
  <c r="C130" i="69" s="1"/>
  <c r="AV21" i="44"/>
  <c r="B131" i="69" s="1"/>
  <c r="C131" i="69" s="1"/>
  <c r="AW21" i="44"/>
  <c r="B132" i="69" s="1"/>
  <c r="C132" i="69" s="1"/>
  <c r="AX21" i="44"/>
  <c r="B133" i="69" s="1"/>
  <c r="C133" i="69" s="1"/>
  <c r="AY21" i="44"/>
  <c r="B134" i="69" s="1"/>
  <c r="C134" i="69" s="1"/>
  <c r="AZ21" i="44"/>
  <c r="B135" i="69" s="1"/>
  <c r="C135" i="69" s="1"/>
  <c r="BA21" i="44"/>
  <c r="B136" i="69" s="1"/>
  <c r="C136" i="69" s="1"/>
  <c r="BB21" i="44"/>
  <c r="B137" i="69" s="1"/>
  <c r="C137" i="69" s="1"/>
  <c r="AT22" i="44"/>
  <c r="B148" i="69" s="1"/>
  <c r="C148" i="69" s="1"/>
  <c r="B149" i="69"/>
  <c r="C149" i="69" s="1"/>
  <c r="AV22" i="44"/>
  <c r="B150" i="69" s="1"/>
  <c r="C150" i="69" s="1"/>
  <c r="AW22" i="44"/>
  <c r="B151" i="69" s="1"/>
  <c r="C151" i="69" s="1"/>
  <c r="AX22" i="44"/>
  <c r="B152" i="69" s="1"/>
  <c r="C152" i="69" s="1"/>
  <c r="AY22" i="44"/>
  <c r="B153" i="69" s="1"/>
  <c r="C153" i="69" s="1"/>
  <c r="AZ22" i="44"/>
  <c r="B154" i="69" s="1"/>
  <c r="C154" i="69" s="1"/>
  <c r="BA22" i="44"/>
  <c r="B155" i="69" s="1"/>
  <c r="C155" i="69" s="1"/>
  <c r="BB22" i="44"/>
  <c r="B156" i="69" s="1"/>
  <c r="AT23" i="44"/>
  <c r="B169" i="69" s="1"/>
  <c r="C169" i="69" s="1"/>
  <c r="B170" i="69"/>
  <c r="C170" i="69" s="1"/>
  <c r="AV23" i="44"/>
  <c r="B171" i="69" s="1"/>
  <c r="C171" i="69" s="1"/>
  <c r="AW23" i="44"/>
  <c r="B172" i="69" s="1"/>
  <c r="C172" i="69" s="1"/>
  <c r="AX23" i="44"/>
  <c r="B173" i="69" s="1"/>
  <c r="C173" i="69" s="1"/>
  <c r="AY23" i="44"/>
  <c r="B174" i="69" s="1"/>
  <c r="C174" i="69" s="1"/>
  <c r="AZ23" i="44"/>
  <c r="B175" i="69" s="1"/>
  <c r="C175" i="69" s="1"/>
  <c r="BA23" i="44"/>
  <c r="B176" i="69" s="1"/>
  <c r="C176" i="69" s="1"/>
  <c r="BB23" i="44"/>
  <c r="B177" i="69" s="1"/>
  <c r="AT24" i="44"/>
  <c r="B190" i="69" s="1"/>
  <c r="C190" i="69" s="1"/>
  <c r="B191" i="69"/>
  <c r="C191" i="69" s="1"/>
  <c r="AV24" i="44"/>
  <c r="B192" i="69" s="1"/>
  <c r="C192" i="69" s="1"/>
  <c r="AW24" i="44"/>
  <c r="B193" i="69" s="1"/>
  <c r="C193" i="69" s="1"/>
  <c r="AX24" i="44"/>
  <c r="B194" i="69" s="1"/>
  <c r="C194" i="69" s="1"/>
  <c r="AY24" i="44"/>
  <c r="B195" i="69" s="1"/>
  <c r="C195" i="69" s="1"/>
  <c r="AZ24" i="44"/>
  <c r="B196" i="69" s="1"/>
  <c r="C196" i="69" s="1"/>
  <c r="BA24" i="44"/>
  <c r="B197" i="69" s="1"/>
  <c r="C197" i="69" s="1"/>
  <c r="BB24" i="44"/>
  <c r="B198" i="69" s="1"/>
  <c r="AT25" i="44"/>
  <c r="B212" i="69" s="1"/>
  <c r="C212" i="69" s="1"/>
  <c r="B213" i="69"/>
  <c r="C213" i="69" s="1"/>
  <c r="AV25" i="44"/>
  <c r="B214" i="69" s="1"/>
  <c r="C214" i="69" s="1"/>
  <c r="AW25" i="44"/>
  <c r="B215" i="69" s="1"/>
  <c r="C215" i="69" s="1"/>
  <c r="AX25" i="44"/>
  <c r="B216" i="69" s="1"/>
  <c r="C216" i="69" s="1"/>
  <c r="AY25" i="44"/>
  <c r="B217" i="69" s="1"/>
  <c r="C217" i="69" s="1"/>
  <c r="AZ25" i="44"/>
  <c r="B218" i="69" s="1"/>
  <c r="C218" i="69" s="1"/>
  <c r="BA25" i="44"/>
  <c r="B219" i="69" s="1"/>
  <c r="C219" i="69" s="1"/>
  <c r="BB25" i="44"/>
  <c r="B220" i="69" s="1"/>
  <c r="AT26" i="44"/>
  <c r="B232" i="69" s="1"/>
  <c r="B233" i="69"/>
  <c r="AV26" i="44"/>
  <c r="B234" i="69" s="1"/>
  <c r="AW26" i="44"/>
  <c r="B235" i="69" s="1"/>
  <c r="AX26" i="44"/>
  <c r="B236" i="69" s="1"/>
  <c r="AY26" i="44"/>
  <c r="B237" i="69" s="1"/>
  <c r="AZ26" i="44"/>
  <c r="B238" i="69" s="1"/>
  <c r="BA26" i="44"/>
  <c r="B239" i="69" s="1"/>
  <c r="BB26" i="44"/>
  <c r="B240" i="69" s="1"/>
  <c r="AT27" i="44"/>
  <c r="B254" i="69" s="1"/>
  <c r="B255" i="69"/>
  <c r="AV27" i="44"/>
  <c r="B256" i="69" s="1"/>
  <c r="AW27" i="44"/>
  <c r="B257" i="69" s="1"/>
  <c r="AX27" i="44"/>
  <c r="B258" i="69" s="1"/>
  <c r="AY27" i="44"/>
  <c r="B259" i="69" s="1"/>
  <c r="AZ27" i="44"/>
  <c r="B260" i="69" s="1"/>
  <c r="BA27" i="44"/>
  <c r="B261" i="69" s="1"/>
  <c r="BB27" i="44"/>
  <c r="B262" i="69" s="1"/>
  <c r="C260" i="69" l="1"/>
  <c r="AN260" i="69" s="1"/>
  <c r="AM260" i="69"/>
  <c r="C220" i="69"/>
  <c r="AM220" i="69"/>
  <c r="C262" i="69"/>
  <c r="AN262" i="69" s="1"/>
  <c r="AM262" i="69"/>
  <c r="AM254" i="69"/>
  <c r="C254" i="69"/>
  <c r="B253" i="69"/>
  <c r="C96" i="69"/>
  <c r="AM96" i="69"/>
  <c r="C88" i="69"/>
  <c r="AM88" i="69"/>
  <c r="B87" i="69"/>
  <c r="C68" i="69"/>
  <c r="AM68" i="69"/>
  <c r="C48" i="69"/>
  <c r="AM48" i="69"/>
  <c r="C277" i="68"/>
  <c r="C177" i="68"/>
  <c r="C157" i="68"/>
  <c r="C149" i="68"/>
  <c r="B148" i="68"/>
  <c r="B127" i="68"/>
  <c r="C129" i="68"/>
  <c r="C110" i="68"/>
  <c r="C91" i="68"/>
  <c r="C71" i="68"/>
  <c r="C233" i="69"/>
  <c r="AM233" i="69"/>
  <c r="C261" i="69"/>
  <c r="AN261" i="69" s="1"/>
  <c r="AM261" i="69"/>
  <c r="C240" i="69"/>
  <c r="AM240" i="69"/>
  <c r="B231" i="69"/>
  <c r="AM231" i="69" s="1"/>
  <c r="AM232" i="69"/>
  <c r="C232" i="69"/>
  <c r="C95" i="69"/>
  <c r="AM95" i="69"/>
  <c r="C75" i="69"/>
  <c r="AM75" i="69"/>
  <c r="C67" i="69"/>
  <c r="AM67" i="69"/>
  <c r="B66" i="69"/>
  <c r="C47" i="69"/>
  <c r="AM47" i="69"/>
  <c r="C276" i="68"/>
  <c r="C176" i="68"/>
  <c r="C156" i="68"/>
  <c r="C136" i="68"/>
  <c r="C128" i="68"/>
  <c r="B107" i="68"/>
  <c r="C109" i="68"/>
  <c r="C90" i="68"/>
  <c r="C70" i="68"/>
  <c r="C175" i="68"/>
  <c r="C155" i="68"/>
  <c r="C135" i="68"/>
  <c r="C116" i="68"/>
  <c r="C108" i="68"/>
  <c r="C89" i="68"/>
  <c r="C69" i="68"/>
  <c r="C239" i="69"/>
  <c r="AM239" i="69"/>
  <c r="C46" i="69"/>
  <c r="AM46" i="69"/>
  <c r="B45" i="69"/>
  <c r="AM259" i="69"/>
  <c r="C259" i="69"/>
  <c r="AN259" i="69" s="1"/>
  <c r="AM238" i="69"/>
  <c r="C238" i="69"/>
  <c r="C198" i="69"/>
  <c r="AM198" i="69"/>
  <c r="C93" i="69"/>
  <c r="AM93" i="69"/>
  <c r="C73" i="69"/>
  <c r="AM73" i="69"/>
  <c r="C53" i="69"/>
  <c r="AM53" i="69"/>
  <c r="AM35" i="69"/>
  <c r="C27" i="69"/>
  <c r="B26" i="69"/>
  <c r="C274" i="68"/>
  <c r="C174" i="68"/>
  <c r="C154" i="68"/>
  <c r="C134" i="68"/>
  <c r="C115" i="68"/>
  <c r="C96" i="68"/>
  <c r="C88" i="68"/>
  <c r="B87" i="68"/>
  <c r="C68" i="68"/>
  <c r="C258" i="69"/>
  <c r="AN258" i="69" s="1"/>
  <c r="AM258" i="69"/>
  <c r="C237" i="69"/>
  <c r="AM237" i="69"/>
  <c r="C177" i="69"/>
  <c r="AM177" i="69"/>
  <c r="C92" i="69"/>
  <c r="AM92" i="69"/>
  <c r="C72" i="69"/>
  <c r="AM72" i="69"/>
  <c r="C52" i="69"/>
  <c r="AM52" i="69"/>
  <c r="AM16" i="69"/>
  <c r="C273" i="68"/>
  <c r="C173" i="68"/>
  <c r="C153" i="68"/>
  <c r="C133" i="68"/>
  <c r="C114" i="68"/>
  <c r="C95" i="68"/>
  <c r="C75" i="68"/>
  <c r="C257" i="69"/>
  <c r="AN257" i="69" s="1"/>
  <c r="AM257" i="69"/>
  <c r="AM236" i="69"/>
  <c r="C236" i="69"/>
  <c r="C156" i="69"/>
  <c r="AM156" i="69"/>
  <c r="C91" i="69"/>
  <c r="AM91" i="69"/>
  <c r="C71" i="69"/>
  <c r="AM71" i="69"/>
  <c r="C51" i="69"/>
  <c r="AM51" i="69"/>
  <c r="C280" i="68"/>
  <c r="B271" i="68"/>
  <c r="C272" i="68"/>
  <c r="C172" i="68"/>
  <c r="C152" i="68"/>
  <c r="C132" i="68"/>
  <c r="C113" i="68"/>
  <c r="C94" i="68"/>
  <c r="C74" i="68"/>
  <c r="C54" i="68"/>
  <c r="C74" i="69"/>
  <c r="AM74" i="69"/>
  <c r="C275" i="68"/>
  <c r="C256" i="69"/>
  <c r="AN256" i="69" s="1"/>
  <c r="AM256" i="69"/>
  <c r="C235" i="69"/>
  <c r="AM235" i="69"/>
  <c r="AN137" i="69"/>
  <c r="C90" i="69"/>
  <c r="AM90" i="69"/>
  <c r="C70" i="69"/>
  <c r="AM70" i="69"/>
  <c r="C50" i="69"/>
  <c r="AM50" i="69"/>
  <c r="C279" i="68"/>
  <c r="C198" i="68"/>
  <c r="B189" i="68"/>
  <c r="C190" i="68"/>
  <c r="C171" i="68"/>
  <c r="C151" i="68"/>
  <c r="C131" i="68"/>
  <c r="C112" i="68"/>
  <c r="C93" i="68"/>
  <c r="C73" i="68"/>
  <c r="C94" i="69"/>
  <c r="AM94" i="69"/>
  <c r="C54" i="69"/>
  <c r="AM54" i="69"/>
  <c r="AM255" i="69"/>
  <c r="C255" i="69"/>
  <c r="AN255" i="69" s="1"/>
  <c r="AM234" i="69"/>
  <c r="C234" i="69"/>
  <c r="C115" i="69"/>
  <c r="AM115" i="69"/>
  <c r="C89" i="69"/>
  <c r="AM89" i="69"/>
  <c r="C69" i="69"/>
  <c r="AM69" i="69"/>
  <c r="C49" i="69"/>
  <c r="AM49" i="69"/>
  <c r="C278" i="68"/>
  <c r="C178" i="68"/>
  <c r="C170" i="68"/>
  <c r="B169" i="68"/>
  <c r="C150" i="68"/>
  <c r="C130" i="68"/>
  <c r="C111" i="68"/>
  <c r="C92" i="68"/>
  <c r="C72" i="68"/>
  <c r="BC25" i="44"/>
  <c r="BC21" i="44"/>
  <c r="BC24" i="44"/>
  <c r="BC20" i="44"/>
  <c r="BC16" i="44"/>
  <c r="BC12" i="44"/>
  <c r="BC8" i="44"/>
  <c r="BC4" i="44"/>
  <c r="BC26" i="44"/>
  <c r="BC22" i="44"/>
  <c r="BC27" i="44"/>
  <c r="BC23" i="44"/>
  <c r="BC19" i="44"/>
  <c r="BC15" i="44"/>
  <c r="BC11" i="44"/>
  <c r="BC7" i="44"/>
  <c r="BC18" i="44"/>
  <c r="BC14" i="44"/>
  <c r="BC10" i="44"/>
  <c r="BC6" i="44"/>
  <c r="BC17" i="44"/>
  <c r="BC13" i="44"/>
  <c r="BC9" i="44"/>
  <c r="BC5" i="44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D235" i="68" l="1"/>
  <c r="G235" i="68" s="1"/>
  <c r="D294" i="68"/>
  <c r="D297" i="68"/>
  <c r="D293" i="68"/>
  <c r="D314" i="68"/>
  <c r="D255" i="68"/>
  <c r="G255" i="68" s="1"/>
  <c r="D218" i="68"/>
  <c r="G218" i="68" s="1"/>
  <c r="D214" i="68"/>
  <c r="G214" i="68" s="1"/>
  <c r="D238" i="68"/>
  <c r="G238" i="68" s="1"/>
  <c r="D234" i="68"/>
  <c r="G234" i="68" s="1"/>
  <c r="D298" i="68"/>
  <c r="D319" i="68"/>
  <c r="D315" i="68"/>
  <c r="D296" i="68"/>
  <c r="D317" i="68"/>
  <c r="D258" i="68"/>
  <c r="G258" i="68" s="1"/>
  <c r="D254" i="68"/>
  <c r="G254" i="68" s="1"/>
  <c r="D217" i="68"/>
  <c r="G217" i="68" s="1"/>
  <c r="D213" i="68"/>
  <c r="G213" i="68" s="1"/>
  <c r="D237" i="68"/>
  <c r="G237" i="68" s="1"/>
  <c r="D233" i="68"/>
  <c r="G233" i="68" s="1"/>
  <c r="D256" i="68"/>
  <c r="G256" i="68" s="1"/>
  <c r="D252" i="68"/>
  <c r="G252" i="68" s="1"/>
  <c r="D215" i="68"/>
  <c r="G215" i="68" s="1"/>
  <c r="D318" i="68"/>
  <c r="D299" i="68"/>
  <c r="D320" i="68"/>
  <c r="D295" i="68"/>
  <c r="D257" i="68"/>
  <c r="G257" i="68" s="1"/>
  <c r="D253" i="68"/>
  <c r="G253" i="68" s="1"/>
  <c r="D212" i="68"/>
  <c r="G212" i="68" s="1"/>
  <c r="D236" i="68"/>
  <c r="G236" i="68" s="1"/>
  <c r="I236" i="68" s="1"/>
  <c r="AP255" i="69"/>
  <c r="AP261" i="69"/>
  <c r="C189" i="68"/>
  <c r="AP260" i="69"/>
  <c r="AP258" i="69"/>
  <c r="AM214" i="69"/>
  <c r="AM196" i="69"/>
  <c r="AM195" i="69"/>
  <c r="AM219" i="69"/>
  <c r="AM194" i="69"/>
  <c r="AM218" i="69"/>
  <c r="AM193" i="69"/>
  <c r="AM217" i="69"/>
  <c r="AM197" i="69"/>
  <c r="AM213" i="69"/>
  <c r="AM192" i="69"/>
  <c r="AN215" i="69"/>
  <c r="AM216" i="69"/>
  <c r="AN70" i="69"/>
  <c r="AN235" i="69"/>
  <c r="AP235" i="69" s="1"/>
  <c r="AN51" i="69"/>
  <c r="AM45" i="69"/>
  <c r="AN96" i="69"/>
  <c r="AN89" i="69"/>
  <c r="AN236" i="69"/>
  <c r="AP236" i="69" s="1"/>
  <c r="AN53" i="69"/>
  <c r="C45" i="69"/>
  <c r="AN46" i="69"/>
  <c r="C107" i="68"/>
  <c r="AM66" i="69"/>
  <c r="C231" i="69"/>
  <c r="AN232" i="69"/>
  <c r="AP232" i="69" s="1"/>
  <c r="AN48" i="69"/>
  <c r="AN90" i="69"/>
  <c r="AP256" i="69"/>
  <c r="AN71" i="69"/>
  <c r="AN52" i="69"/>
  <c r="AN238" i="69"/>
  <c r="AP238" i="69" s="1"/>
  <c r="AN67" i="69"/>
  <c r="C66" i="69"/>
  <c r="AN233" i="69"/>
  <c r="AP233" i="69" s="1"/>
  <c r="C271" i="68"/>
  <c r="AN73" i="69"/>
  <c r="AN68" i="69"/>
  <c r="AN54" i="69"/>
  <c r="AN91" i="69"/>
  <c r="AN72" i="69"/>
  <c r="AN177" i="69"/>
  <c r="AQ177" i="69" s="1"/>
  <c r="AN237" i="69"/>
  <c r="AP237" i="69" s="1"/>
  <c r="AN75" i="69"/>
  <c r="AM253" i="69"/>
  <c r="AN220" i="69"/>
  <c r="AP220" i="69" s="1"/>
  <c r="AN49" i="69"/>
  <c r="AP257" i="69"/>
  <c r="AN93" i="69"/>
  <c r="AP259" i="69"/>
  <c r="C127" i="68"/>
  <c r="AN240" i="69"/>
  <c r="AP240" i="69" s="1"/>
  <c r="AM87" i="69"/>
  <c r="AN254" i="69"/>
  <c r="AP254" i="69" s="1"/>
  <c r="C253" i="69"/>
  <c r="AN253" i="69" s="1"/>
  <c r="AN115" i="69"/>
  <c r="AN234" i="69"/>
  <c r="AP234" i="69" s="1"/>
  <c r="AN94" i="69"/>
  <c r="AN50" i="69"/>
  <c r="AN92" i="69"/>
  <c r="AN198" i="69"/>
  <c r="AP198" i="69" s="1"/>
  <c r="AN239" i="69"/>
  <c r="AP239" i="69" s="1"/>
  <c r="AN95" i="69"/>
  <c r="C87" i="69"/>
  <c r="AN88" i="69"/>
  <c r="C169" i="68"/>
  <c r="AN69" i="69"/>
  <c r="AN74" i="69"/>
  <c r="AN156" i="69"/>
  <c r="C87" i="68"/>
  <c r="C148" i="68"/>
  <c r="AN47" i="69"/>
  <c r="AP262" i="69"/>
  <c r="D292" i="68"/>
  <c r="D251" i="68"/>
  <c r="D211" i="68"/>
  <c r="D231" i="68"/>
  <c r="B415" i="68"/>
  <c r="C46" i="68"/>
  <c r="B45" i="68"/>
  <c r="B422" i="68"/>
  <c r="B418" i="68"/>
  <c r="C48" i="68"/>
  <c r="B419" i="68"/>
  <c r="B421" i="68"/>
  <c r="B417" i="68"/>
  <c r="C51" i="68"/>
  <c r="C49" i="68"/>
  <c r="C53" i="68"/>
  <c r="B420" i="68"/>
  <c r="B416" i="68"/>
  <c r="C50" i="68"/>
  <c r="C47" i="68"/>
  <c r="C52" i="68"/>
  <c r="AN197" i="69"/>
  <c r="AN217" i="69"/>
  <c r="AN194" i="69"/>
  <c r="AN190" i="69"/>
  <c r="AN218" i="69"/>
  <c r="AN214" i="69"/>
  <c r="AM215" i="69"/>
  <c r="AM190" i="69"/>
  <c r="AN213" i="69"/>
  <c r="AN196" i="69"/>
  <c r="AN192" i="69"/>
  <c r="AN216" i="69"/>
  <c r="AN212" i="69"/>
  <c r="C211" i="69"/>
  <c r="AN195" i="69"/>
  <c r="AN191" i="69"/>
  <c r="AN219" i="69"/>
  <c r="AM191" i="69"/>
  <c r="C189" i="69"/>
  <c r="H254" i="68" l="1"/>
  <c r="J254" i="68"/>
  <c r="H252" i="68"/>
  <c r="J252" i="68"/>
  <c r="I252" i="68"/>
  <c r="I217" i="68"/>
  <c r="H217" i="68"/>
  <c r="H256" i="68"/>
  <c r="I256" i="68"/>
  <c r="I234" i="68"/>
  <c r="J234" i="68"/>
  <c r="H234" i="68"/>
  <c r="I238" i="68"/>
  <c r="J238" i="68"/>
  <c r="H258" i="68"/>
  <c r="J258" i="68"/>
  <c r="I258" i="68"/>
  <c r="H213" i="68"/>
  <c r="J213" i="68"/>
  <c r="I213" i="68"/>
  <c r="D232" i="68"/>
  <c r="G232" i="68" s="1"/>
  <c r="I218" i="68"/>
  <c r="H218" i="68"/>
  <c r="J218" i="68"/>
  <c r="H212" i="68"/>
  <c r="J212" i="68"/>
  <c r="I212" i="68"/>
  <c r="J253" i="68"/>
  <c r="H253" i="68"/>
  <c r="I253" i="68"/>
  <c r="I215" i="68"/>
  <c r="J215" i="68"/>
  <c r="H215" i="68"/>
  <c r="J233" i="68"/>
  <c r="I233" i="68"/>
  <c r="H233" i="68"/>
  <c r="H235" i="68"/>
  <c r="I235" i="68"/>
  <c r="J235" i="68"/>
  <c r="J214" i="68"/>
  <c r="I214" i="68"/>
  <c r="H214" i="68"/>
  <c r="H257" i="68"/>
  <c r="J257" i="68"/>
  <c r="I257" i="68"/>
  <c r="J237" i="68"/>
  <c r="H237" i="68"/>
  <c r="I237" i="68"/>
  <c r="I255" i="68"/>
  <c r="H255" i="68"/>
  <c r="J255" i="68"/>
  <c r="D216" i="68"/>
  <c r="G216" i="68" s="1"/>
  <c r="D316" i="68"/>
  <c r="J236" i="68"/>
  <c r="D291" i="68"/>
  <c r="H236" i="68"/>
  <c r="J256" i="68"/>
  <c r="J217" i="68"/>
  <c r="I254" i="68"/>
  <c r="H238" i="68"/>
  <c r="AP217" i="69"/>
  <c r="AP194" i="69"/>
  <c r="AP195" i="69"/>
  <c r="AP216" i="69"/>
  <c r="AP213" i="69"/>
  <c r="AP214" i="69"/>
  <c r="AP253" i="69"/>
  <c r="AP192" i="69"/>
  <c r="AP219" i="69"/>
  <c r="AP215" i="69"/>
  <c r="AP196" i="69"/>
  <c r="AP197" i="69"/>
  <c r="AP218" i="69"/>
  <c r="AN87" i="69"/>
  <c r="AN231" i="69"/>
  <c r="AP231" i="69" s="1"/>
  <c r="B7" i="68"/>
  <c r="AN66" i="69"/>
  <c r="AN45" i="69"/>
  <c r="G251" i="68"/>
  <c r="D250" i="68"/>
  <c r="G250" i="68" s="1"/>
  <c r="G231" i="68"/>
  <c r="G211" i="68"/>
  <c r="D313" i="68"/>
  <c r="C417" i="68"/>
  <c r="B458" i="68"/>
  <c r="C458" i="68" s="1"/>
  <c r="AQ15" i="69"/>
  <c r="B414" i="68"/>
  <c r="B456" i="68"/>
  <c r="C456" i="68" s="1"/>
  <c r="C415" i="68"/>
  <c r="AQ9" i="69"/>
  <c r="AQ13" i="69"/>
  <c r="C419" i="68"/>
  <c r="B460" i="68"/>
  <c r="C460" i="68" s="1"/>
  <c r="C418" i="68"/>
  <c r="B459" i="68"/>
  <c r="C459" i="68" s="1"/>
  <c r="AQ12" i="69"/>
  <c r="C45" i="68"/>
  <c r="C416" i="68"/>
  <c r="B457" i="68"/>
  <c r="C420" i="68"/>
  <c r="B461" i="68"/>
  <c r="C461" i="68" s="1"/>
  <c r="AQ14" i="69"/>
  <c r="AQ11" i="69"/>
  <c r="C422" i="68"/>
  <c r="B463" i="68"/>
  <c r="C463" i="68" s="1"/>
  <c r="B7" i="69"/>
  <c r="AQ35" i="69"/>
  <c r="AQ10" i="69"/>
  <c r="B462" i="68"/>
  <c r="C462" i="68" s="1"/>
  <c r="C421" i="68"/>
  <c r="AQ16" i="69"/>
  <c r="AP191" i="69"/>
  <c r="AN189" i="69"/>
  <c r="B211" i="69"/>
  <c r="AM212" i="69"/>
  <c r="AP212" i="69" s="1"/>
  <c r="AN211" i="69"/>
  <c r="AP190" i="69"/>
  <c r="AN193" i="69"/>
  <c r="AP193" i="69" s="1"/>
  <c r="B189" i="69"/>
  <c r="D230" i="68" l="1"/>
  <c r="G230" i="68" s="1"/>
  <c r="J230" i="68" s="1"/>
  <c r="D210" i="68"/>
  <c r="G210" i="68" s="1"/>
  <c r="I210" i="68" s="1"/>
  <c r="D312" i="68"/>
  <c r="I232" i="68"/>
  <c r="H232" i="68"/>
  <c r="J232" i="68"/>
  <c r="J216" i="68"/>
  <c r="I216" i="68"/>
  <c r="H216" i="68"/>
  <c r="C7" i="68"/>
  <c r="H250" i="68"/>
  <c r="J250" i="68"/>
  <c r="I250" i="68"/>
  <c r="J211" i="68"/>
  <c r="H211" i="68"/>
  <c r="I211" i="68"/>
  <c r="J251" i="68"/>
  <c r="I251" i="68"/>
  <c r="H251" i="68"/>
  <c r="H231" i="68"/>
  <c r="J231" i="68"/>
  <c r="I231" i="68"/>
  <c r="AM211" i="69"/>
  <c r="AP211" i="69" s="1"/>
  <c r="AM189" i="69"/>
  <c r="AP189" i="69" s="1"/>
  <c r="AM9" i="69"/>
  <c r="AM15" i="69"/>
  <c r="AM12" i="69"/>
  <c r="AM10" i="69"/>
  <c r="AM13" i="69"/>
  <c r="AM11" i="69"/>
  <c r="B455" i="68"/>
  <c r="C457" i="68"/>
  <c r="AM8" i="69"/>
  <c r="C7" i="69"/>
  <c r="AM14" i="69"/>
  <c r="C414" i="68"/>
  <c r="H230" i="68" l="1"/>
  <c r="I230" i="68"/>
  <c r="H210" i="68"/>
  <c r="J210" i="68"/>
  <c r="AM7" i="69"/>
  <c r="AQ7" i="69"/>
  <c r="C455" i="68"/>
  <c r="AQ8" i="69"/>
  <c r="AN150" i="69" l="1"/>
  <c r="AM150" i="69"/>
  <c r="AN153" i="69"/>
  <c r="AM153" i="69"/>
  <c r="AN149" i="69"/>
  <c r="AM149" i="69"/>
  <c r="AM152" i="69"/>
  <c r="AN152" i="69"/>
  <c r="AM148" i="69"/>
  <c r="B147" i="69"/>
  <c r="AN154" i="69"/>
  <c r="AM154" i="69"/>
  <c r="AM155" i="69"/>
  <c r="AN155" i="69"/>
  <c r="AM151" i="69"/>
  <c r="AN151" i="69"/>
  <c r="AN130" i="69" l="1"/>
  <c r="AN133" i="69"/>
  <c r="AQ29" i="69"/>
  <c r="AQ30" i="69"/>
  <c r="B128" i="69"/>
  <c r="AQ28" i="69"/>
  <c r="AQ34" i="69"/>
  <c r="AN148" i="69"/>
  <c r="C147" i="69"/>
  <c r="AN135" i="69"/>
  <c r="AN136" i="69"/>
  <c r="AN134" i="69"/>
  <c r="AQ33" i="69"/>
  <c r="AQ32" i="69"/>
  <c r="AQ31" i="69"/>
  <c r="AM147" i="69"/>
  <c r="AN131" i="69"/>
  <c r="AN132" i="69"/>
  <c r="AN147" i="69" l="1"/>
  <c r="AM34" i="69"/>
  <c r="AM30" i="69"/>
  <c r="AM27" i="69"/>
  <c r="C26" i="69"/>
  <c r="AM31" i="69"/>
  <c r="AM29" i="69"/>
  <c r="C128" i="69"/>
  <c r="AN129" i="69"/>
  <c r="AM32" i="69"/>
  <c r="AM33" i="69"/>
  <c r="AM28" i="69"/>
  <c r="AQ27" i="69" l="1"/>
  <c r="AM26" i="69"/>
  <c r="AQ26" i="69"/>
  <c r="AN128" i="69"/>
  <c r="B17" i="41"/>
  <c r="C17" i="41" s="1"/>
  <c r="B18" i="41"/>
  <c r="C18" i="41" s="1"/>
  <c r="B19" i="41"/>
  <c r="C19" i="41" s="1"/>
  <c r="B20" i="41"/>
  <c r="C20" i="41" s="1"/>
  <c r="B21" i="41"/>
  <c r="C21" i="41" s="1"/>
  <c r="B22" i="41"/>
  <c r="C22" i="41" s="1"/>
  <c r="B23" i="41"/>
  <c r="C23" i="41" s="1"/>
  <c r="B24" i="41"/>
  <c r="C24" i="41" s="1"/>
  <c r="B16" i="41"/>
  <c r="C16" i="41" s="1"/>
  <c r="B356" i="68"/>
  <c r="B357" i="68"/>
  <c r="B358" i="68"/>
  <c r="B359" i="68"/>
  <c r="B360" i="68"/>
  <c r="B361" i="68"/>
  <c r="B362" i="68"/>
  <c r="B396" i="68"/>
  <c r="B397" i="68"/>
  <c r="B398" i="68"/>
  <c r="B399" i="68"/>
  <c r="B400" i="68"/>
  <c r="B401" i="68"/>
  <c r="B402" i="68"/>
  <c r="A232" i="69" l="1"/>
  <c r="AL232" i="69" s="1"/>
  <c r="A254" i="69"/>
  <c r="AL254" i="69" s="1"/>
  <c r="A237" i="69"/>
  <c r="AL237" i="69" s="1"/>
  <c r="A259" i="69"/>
  <c r="AL259" i="69" s="1"/>
  <c r="A233" i="69"/>
  <c r="AL233" i="69" s="1"/>
  <c r="A255" i="69"/>
  <c r="AL255" i="69" s="1"/>
  <c r="A198" i="69"/>
  <c r="AL198" i="69" s="1"/>
  <c r="A115" i="69"/>
  <c r="AL115" i="69" s="1"/>
  <c r="A423" i="68"/>
  <c r="A341" i="68"/>
  <c r="A198" i="68"/>
  <c r="A116" i="68"/>
  <c r="A240" i="69"/>
  <c r="AL240" i="69" s="1"/>
  <c r="A156" i="69"/>
  <c r="AL156" i="69" s="1"/>
  <c r="A75" i="69"/>
  <c r="AL75" i="69" s="1"/>
  <c r="A16" i="69"/>
  <c r="AL16" i="69" s="1"/>
  <c r="A464" i="68"/>
  <c r="A381" i="68"/>
  <c r="A300" i="68"/>
  <c r="A157" i="68"/>
  <c r="A75" i="68"/>
  <c r="A54" i="68"/>
  <c r="A177" i="69"/>
  <c r="AL177" i="69" s="1"/>
  <c r="A96" i="69"/>
  <c r="AL96" i="69" s="1"/>
  <c r="A35" i="69"/>
  <c r="AL35" i="69" s="1"/>
  <c r="A403" i="68"/>
  <c r="A321" i="68"/>
  <c r="A178" i="68"/>
  <c r="A96" i="68"/>
  <c r="A262" i="69"/>
  <c r="AL262" i="69" s="1"/>
  <c r="A220" i="69"/>
  <c r="AL220" i="69" s="1"/>
  <c r="A137" i="69"/>
  <c r="AL137" i="69" s="1"/>
  <c r="A54" i="69"/>
  <c r="AL53" i="69" s="1"/>
  <c r="A444" i="68"/>
  <c r="A363" i="68"/>
  <c r="A280" i="68"/>
  <c r="A136" i="68"/>
  <c r="A236" i="69"/>
  <c r="AL236" i="69" s="1"/>
  <c r="A258" i="69"/>
  <c r="AL258" i="69" s="1"/>
  <c r="A257" i="69"/>
  <c r="AL257" i="69" s="1"/>
  <c r="A235" i="69"/>
  <c r="AL235" i="69" s="1"/>
  <c r="A261" i="69"/>
  <c r="AL261" i="69" s="1"/>
  <c r="A53" i="69"/>
  <c r="A239" i="69"/>
  <c r="AL239" i="69" s="1"/>
  <c r="A260" i="69"/>
  <c r="AL260" i="69" s="1"/>
  <c r="A238" i="69"/>
  <c r="AL238" i="69" s="1"/>
  <c r="A256" i="69"/>
  <c r="AL256" i="69" s="1"/>
  <c r="A234" i="69"/>
  <c r="AL234" i="69" s="1"/>
  <c r="B395" i="68"/>
  <c r="B394" i="68" s="1"/>
  <c r="B355" i="68"/>
  <c r="B354" i="68" s="1"/>
  <c r="A502" i="68"/>
  <c r="A379" i="68"/>
  <c r="A14" i="68"/>
  <c r="A218" i="69"/>
  <c r="AL218" i="69" s="1"/>
  <c r="A175" i="69"/>
  <c r="AL175" i="69" s="1"/>
  <c r="A545" i="68"/>
  <c r="A524" i="68"/>
  <c r="A339" i="68"/>
  <c r="A298" i="68"/>
  <c r="A278" i="68"/>
  <c r="A237" i="68"/>
  <c r="A176" i="68"/>
  <c r="A134" i="68"/>
  <c r="A94" i="68"/>
  <c r="A35" i="68"/>
  <c r="A154" i="69"/>
  <c r="AL154" i="69" s="1"/>
  <c r="A482" i="68"/>
  <c r="A442" i="68"/>
  <c r="A401" i="68"/>
  <c r="A196" i="69"/>
  <c r="AL196" i="69" s="1"/>
  <c r="A462" i="68"/>
  <c r="A421" i="68"/>
  <c r="A361" i="68"/>
  <c r="A319" i="68"/>
  <c r="A257" i="68"/>
  <c r="A217" i="68"/>
  <c r="A196" i="68"/>
  <c r="A155" i="68"/>
  <c r="A114" i="68"/>
  <c r="A73" i="68"/>
  <c r="A52" i="68"/>
  <c r="A113" i="69"/>
  <c r="AL113" i="69" s="1"/>
  <c r="A135" i="69"/>
  <c r="AL135" i="69" s="1"/>
  <c r="A73" i="69"/>
  <c r="AL73" i="69" s="1"/>
  <c r="A94" i="69"/>
  <c r="AL94" i="69" s="1"/>
  <c r="A52" i="69"/>
  <c r="AL52" i="69" s="1"/>
  <c r="A33" i="69"/>
  <c r="AL33" i="69" s="1"/>
  <c r="A14" i="69"/>
  <c r="AL14" i="69" s="1"/>
  <c r="A496" i="68"/>
  <c r="A436" i="68"/>
  <c r="A373" i="68"/>
  <c r="A190" i="69"/>
  <c r="AL190" i="69" s="1"/>
  <c r="A415" i="68"/>
  <c r="A333" i="68"/>
  <c r="A292" i="68"/>
  <c r="A251" i="68"/>
  <c r="A211" i="68"/>
  <c r="A170" i="68"/>
  <c r="A128" i="68"/>
  <c r="A88" i="68"/>
  <c r="A46" i="68"/>
  <c r="A476" i="68"/>
  <c r="A395" i="68"/>
  <c r="A8" i="68"/>
  <c r="A212" i="69"/>
  <c r="AL212" i="69" s="1"/>
  <c r="A169" i="69"/>
  <c r="AL169" i="69" s="1"/>
  <c r="A539" i="68"/>
  <c r="A518" i="68"/>
  <c r="A456" i="68"/>
  <c r="A355" i="68"/>
  <c r="A313" i="68"/>
  <c r="A272" i="68"/>
  <c r="A231" i="68"/>
  <c r="A190" i="68"/>
  <c r="A149" i="68"/>
  <c r="A108" i="68"/>
  <c r="A67" i="68"/>
  <c r="A29" i="68"/>
  <c r="A148" i="69"/>
  <c r="AL148" i="69" s="1"/>
  <c r="A107" i="69"/>
  <c r="AL107" i="69" s="1"/>
  <c r="A46" i="69"/>
  <c r="AL46" i="69" s="1"/>
  <c r="A27" i="69"/>
  <c r="AL27" i="69" s="1"/>
  <c r="A8" i="69"/>
  <c r="AL8" i="69" s="1"/>
  <c r="A129" i="69"/>
  <c r="AL129" i="69" s="1"/>
  <c r="A67" i="69"/>
  <c r="AL67" i="69" s="1"/>
  <c r="A88" i="69"/>
  <c r="AL88" i="69" s="1"/>
  <c r="A544" i="68"/>
  <c r="A523" i="68"/>
  <c r="A481" i="68"/>
  <c r="A420" i="68"/>
  <c r="A400" i="68"/>
  <c r="A277" i="68"/>
  <c r="A236" i="68"/>
  <c r="A51" i="68"/>
  <c r="A461" i="68"/>
  <c r="A360" i="68"/>
  <c r="A318" i="68"/>
  <c r="A195" i="68"/>
  <c r="A154" i="68"/>
  <c r="A113" i="68"/>
  <c r="A72" i="68"/>
  <c r="A13" i="68"/>
  <c r="A217" i="69"/>
  <c r="AL217" i="69" s="1"/>
  <c r="A501" i="68"/>
  <c r="A378" i="68"/>
  <c r="A256" i="68"/>
  <c r="A216" i="68"/>
  <c r="A34" i="68"/>
  <c r="A441" i="68"/>
  <c r="A338" i="68"/>
  <c r="A297" i="68"/>
  <c r="A175" i="68"/>
  <c r="A133" i="68"/>
  <c r="A93" i="68"/>
  <c r="A195" i="69"/>
  <c r="AL195" i="69" s="1"/>
  <c r="A174" i="69"/>
  <c r="AL174" i="69" s="1"/>
  <c r="A153" i="69"/>
  <c r="AL153" i="69" s="1"/>
  <c r="A134" i="69"/>
  <c r="AL134" i="69" s="1"/>
  <c r="A32" i="69"/>
  <c r="AL32" i="69" s="1"/>
  <c r="A13" i="69"/>
  <c r="AL13" i="69" s="1"/>
  <c r="A112" i="69"/>
  <c r="AL112" i="69" s="1"/>
  <c r="A72" i="69"/>
  <c r="AL72" i="69" s="1"/>
  <c r="A51" i="69"/>
  <c r="AL51" i="69" s="1"/>
  <c r="A93" i="69"/>
  <c r="AL93" i="69" s="1"/>
  <c r="A37" i="68"/>
  <c r="A16" i="68"/>
  <c r="A547" i="68"/>
  <c r="A526" i="68"/>
  <c r="A500" i="68"/>
  <c r="A440" i="68"/>
  <c r="A377" i="68"/>
  <c r="A194" i="69"/>
  <c r="AL194" i="69" s="1"/>
  <c r="A419" i="68"/>
  <c r="A337" i="68"/>
  <c r="A296" i="68"/>
  <c r="A255" i="68"/>
  <c r="A215" i="68"/>
  <c r="A174" i="68"/>
  <c r="A132" i="68"/>
  <c r="A92" i="68"/>
  <c r="A50" i="68"/>
  <c r="A152" i="69"/>
  <c r="AL152" i="69" s="1"/>
  <c r="A480" i="68"/>
  <c r="A399" i="68"/>
  <c r="A12" i="68"/>
  <c r="A216" i="69"/>
  <c r="AL216" i="69" s="1"/>
  <c r="A173" i="69"/>
  <c r="AL173" i="69" s="1"/>
  <c r="A543" i="68"/>
  <c r="A522" i="68"/>
  <c r="A460" i="68"/>
  <c r="A359" i="68"/>
  <c r="A317" i="68"/>
  <c r="A276" i="68"/>
  <c r="A235" i="68"/>
  <c r="A194" i="68"/>
  <c r="A153" i="68"/>
  <c r="A112" i="68"/>
  <c r="A71" i="68"/>
  <c r="A33" i="68"/>
  <c r="A111" i="69"/>
  <c r="AL111" i="69" s="1"/>
  <c r="A50" i="69"/>
  <c r="AL50" i="69" s="1"/>
  <c r="A31" i="69"/>
  <c r="AL31" i="69" s="1"/>
  <c r="A12" i="69"/>
  <c r="AL12" i="69" s="1"/>
  <c r="A133" i="69"/>
  <c r="AL133" i="69" s="1"/>
  <c r="A71" i="69"/>
  <c r="AL71" i="69" s="1"/>
  <c r="A92" i="69"/>
  <c r="AL92" i="69" s="1"/>
  <c r="A483" i="68"/>
  <c r="A402" i="68"/>
  <c r="A258" i="68"/>
  <c r="A218" i="68"/>
  <c r="A36" i="68"/>
  <c r="A463" i="68"/>
  <c r="A443" i="68"/>
  <c r="A362" i="68"/>
  <c r="A320" i="68"/>
  <c r="A197" i="68"/>
  <c r="A156" i="68"/>
  <c r="A115" i="68"/>
  <c r="A74" i="68"/>
  <c r="A197" i="69"/>
  <c r="AL197" i="69" s="1"/>
  <c r="A176" i="69"/>
  <c r="AL176" i="69" s="1"/>
  <c r="A546" i="68"/>
  <c r="A525" i="68"/>
  <c r="A503" i="68"/>
  <c r="A422" i="68"/>
  <c r="A380" i="68"/>
  <c r="A279" i="68"/>
  <c r="A238" i="68"/>
  <c r="A53" i="68"/>
  <c r="A340" i="68"/>
  <c r="A299" i="68"/>
  <c r="A177" i="68"/>
  <c r="A135" i="68"/>
  <c r="A95" i="68"/>
  <c r="A15" i="68"/>
  <c r="A219" i="69"/>
  <c r="AL219" i="69" s="1"/>
  <c r="A155" i="69"/>
  <c r="AL155" i="69" s="1"/>
  <c r="A136" i="69"/>
  <c r="AL136" i="69" s="1"/>
  <c r="A114" i="69"/>
  <c r="AL114" i="69" s="1"/>
  <c r="A74" i="69"/>
  <c r="AL74" i="69" s="1"/>
  <c r="A34" i="69"/>
  <c r="AL34" i="69" s="1"/>
  <c r="A15" i="69"/>
  <c r="AL15" i="69" s="1"/>
  <c r="A95" i="69"/>
  <c r="AL95" i="69" s="1"/>
  <c r="A479" i="68"/>
  <c r="A398" i="68"/>
  <c r="A254" i="68"/>
  <c r="A214" i="68"/>
  <c r="A32" i="68"/>
  <c r="A459" i="68"/>
  <c r="A439" i="68"/>
  <c r="A358" i="68"/>
  <c r="A316" i="68"/>
  <c r="A193" i="68"/>
  <c r="A152" i="68"/>
  <c r="A111" i="68"/>
  <c r="A70" i="68"/>
  <c r="A193" i="69"/>
  <c r="AL193" i="69" s="1"/>
  <c r="A172" i="69"/>
  <c r="AL172" i="69" s="1"/>
  <c r="A542" i="68"/>
  <c r="A521" i="68"/>
  <c r="A499" i="68"/>
  <c r="A418" i="68"/>
  <c r="A376" i="68"/>
  <c r="A275" i="68"/>
  <c r="A234" i="68"/>
  <c r="A49" i="68"/>
  <c r="A336" i="68"/>
  <c r="A295" i="68"/>
  <c r="A173" i="68"/>
  <c r="A131" i="68"/>
  <c r="A91" i="68"/>
  <c r="A11" i="68"/>
  <c r="A215" i="69"/>
  <c r="AL215" i="69" s="1"/>
  <c r="A151" i="69"/>
  <c r="AL151" i="69" s="1"/>
  <c r="A132" i="69"/>
  <c r="AL132" i="69" s="1"/>
  <c r="A49" i="69"/>
  <c r="AL49" i="69" s="1"/>
  <c r="A110" i="69"/>
  <c r="AL110" i="69" s="1"/>
  <c r="A70" i="69"/>
  <c r="AL70" i="69" s="1"/>
  <c r="A30" i="69"/>
  <c r="AL30" i="69" s="1"/>
  <c r="A11" i="69"/>
  <c r="AL11" i="69" s="1"/>
  <c r="A91" i="69"/>
  <c r="AL91" i="69" s="1"/>
  <c r="A498" i="68"/>
  <c r="A375" i="68"/>
  <c r="A10" i="68"/>
  <c r="A214" i="69"/>
  <c r="AL214" i="69" s="1"/>
  <c r="A171" i="69"/>
  <c r="AL171" i="69" s="1"/>
  <c r="A541" i="68"/>
  <c r="A520" i="68"/>
  <c r="A335" i="68"/>
  <c r="A294" i="68"/>
  <c r="A274" i="68"/>
  <c r="A233" i="68"/>
  <c r="A172" i="68"/>
  <c r="A130" i="68"/>
  <c r="A90" i="68"/>
  <c r="A31" i="68"/>
  <c r="A150" i="69"/>
  <c r="AL150" i="69" s="1"/>
  <c r="A478" i="68"/>
  <c r="A438" i="68"/>
  <c r="A397" i="68"/>
  <c r="A192" i="69"/>
  <c r="AL192" i="69" s="1"/>
  <c r="A458" i="68"/>
  <c r="A417" i="68"/>
  <c r="A357" i="68"/>
  <c r="A315" i="68"/>
  <c r="A253" i="68"/>
  <c r="A213" i="68"/>
  <c r="A192" i="68"/>
  <c r="A151" i="68"/>
  <c r="A110" i="68"/>
  <c r="A69" i="68"/>
  <c r="A48" i="68"/>
  <c r="A109" i="69"/>
  <c r="AL109" i="69" s="1"/>
  <c r="A131" i="69"/>
  <c r="AL131" i="69" s="1"/>
  <c r="A69" i="69"/>
  <c r="AL69" i="69" s="1"/>
  <c r="A90" i="69"/>
  <c r="AL90" i="69" s="1"/>
  <c r="A48" i="69"/>
  <c r="AL48" i="69" s="1"/>
  <c r="A29" i="69"/>
  <c r="AL29" i="69" s="1"/>
  <c r="A10" i="69"/>
  <c r="AL10" i="69" s="1"/>
  <c r="A540" i="68"/>
  <c r="A519" i="68"/>
  <c r="A477" i="68"/>
  <c r="A416" i="68"/>
  <c r="A396" i="68"/>
  <c r="A273" i="68"/>
  <c r="A232" i="68"/>
  <c r="A47" i="68"/>
  <c r="A457" i="68"/>
  <c r="A356" i="68"/>
  <c r="A314" i="68"/>
  <c r="A191" i="68"/>
  <c r="A150" i="68"/>
  <c r="A109" i="68"/>
  <c r="A68" i="68"/>
  <c r="A9" i="68"/>
  <c r="A213" i="69"/>
  <c r="AL213" i="69" s="1"/>
  <c r="A497" i="68"/>
  <c r="A374" i="68"/>
  <c r="A252" i="68"/>
  <c r="A212" i="68"/>
  <c r="A30" i="68"/>
  <c r="A437" i="68"/>
  <c r="A334" i="68"/>
  <c r="A293" i="68"/>
  <c r="A171" i="68"/>
  <c r="A129" i="68"/>
  <c r="A89" i="68"/>
  <c r="A191" i="69"/>
  <c r="AL191" i="69" s="1"/>
  <c r="A170" i="69"/>
  <c r="AL170" i="69" s="1"/>
  <c r="A130" i="69"/>
  <c r="AL130" i="69" s="1"/>
  <c r="A28" i="69"/>
  <c r="AL28" i="69" s="1"/>
  <c r="A9" i="69"/>
  <c r="AL9" i="69" s="1"/>
  <c r="A149" i="69"/>
  <c r="AL149" i="69" s="1"/>
  <c r="A108" i="69"/>
  <c r="AL108" i="69" s="1"/>
  <c r="A68" i="69"/>
  <c r="AL68" i="69" s="1"/>
  <c r="A47" i="69"/>
  <c r="AL47" i="69" s="1"/>
  <c r="A89" i="69"/>
  <c r="AL89" i="69" s="1"/>
  <c r="B298" i="68"/>
  <c r="C399" i="68"/>
  <c r="B374" i="68"/>
  <c r="C358" i="68"/>
  <c r="B338" i="68"/>
  <c r="B315" i="68"/>
  <c r="B295" i="68"/>
  <c r="B299" i="68"/>
  <c r="AN175" i="69"/>
  <c r="AQ175" i="69" s="1"/>
  <c r="AM175" i="69"/>
  <c r="AN171" i="69"/>
  <c r="AQ171" i="69" s="1"/>
  <c r="AM171" i="69"/>
  <c r="C402" i="68"/>
  <c r="C398" i="68"/>
  <c r="B377" i="68"/>
  <c r="B373" i="68"/>
  <c r="C361" i="68"/>
  <c r="C357" i="68"/>
  <c r="B337" i="68"/>
  <c r="B333" i="68"/>
  <c r="B318" i="68"/>
  <c r="B314" i="68"/>
  <c r="B294" i="68"/>
  <c r="AN176" i="69"/>
  <c r="AQ176" i="69" s="1"/>
  <c r="AM176" i="69"/>
  <c r="B378" i="68"/>
  <c r="C362" i="68"/>
  <c r="B319" i="68"/>
  <c r="B292" i="68"/>
  <c r="B296" i="68"/>
  <c r="AN174" i="69"/>
  <c r="AQ174" i="69" s="1"/>
  <c r="AM174" i="69"/>
  <c r="AN170" i="69"/>
  <c r="AQ170" i="69" s="1"/>
  <c r="AM170" i="69"/>
  <c r="C401" i="68"/>
  <c r="C397" i="68"/>
  <c r="B380" i="68"/>
  <c r="B376" i="68"/>
  <c r="C360" i="68"/>
  <c r="C356" i="68"/>
  <c r="B340" i="68"/>
  <c r="B336" i="68"/>
  <c r="B317" i="68"/>
  <c r="B313" i="68"/>
  <c r="AN172" i="69"/>
  <c r="AQ172" i="69" s="1"/>
  <c r="AM172" i="69"/>
  <c r="B334" i="68"/>
  <c r="B293" i="68"/>
  <c r="B297" i="68"/>
  <c r="AN173" i="69"/>
  <c r="AQ173" i="69" s="1"/>
  <c r="AM173" i="69"/>
  <c r="AM169" i="69"/>
  <c r="B168" i="69"/>
  <c r="C400" i="68"/>
  <c r="C396" i="68"/>
  <c r="B379" i="68"/>
  <c r="B375" i="68"/>
  <c r="C359" i="68"/>
  <c r="B339" i="68"/>
  <c r="B335" i="68"/>
  <c r="B320" i="68"/>
  <c r="B316" i="68"/>
  <c r="C395" i="68" l="1"/>
  <c r="C394" i="68" s="1"/>
  <c r="C355" i="68"/>
  <c r="C354" i="68" s="1"/>
  <c r="AM168" i="69"/>
  <c r="C377" i="68"/>
  <c r="C338" i="68"/>
  <c r="C316" i="68"/>
  <c r="G316" i="68"/>
  <c r="C335" i="68"/>
  <c r="C339" i="68"/>
  <c r="G293" i="68"/>
  <c r="C293" i="68"/>
  <c r="C334" i="68"/>
  <c r="C313" i="68"/>
  <c r="B312" i="68"/>
  <c r="G312" i="68" s="1"/>
  <c r="G313" i="68"/>
  <c r="C317" i="68"/>
  <c r="G317" i="68"/>
  <c r="C376" i="68"/>
  <c r="B66" i="68"/>
  <c r="C319" i="68"/>
  <c r="G319" i="68"/>
  <c r="AN109" i="69"/>
  <c r="AM109" i="69"/>
  <c r="G318" i="68"/>
  <c r="C318" i="68"/>
  <c r="C337" i="68"/>
  <c r="C299" i="68"/>
  <c r="G299" i="68"/>
  <c r="AM110" i="69"/>
  <c r="AN110" i="69"/>
  <c r="C315" i="68"/>
  <c r="G315" i="68"/>
  <c r="AN113" i="69"/>
  <c r="AM113" i="69"/>
  <c r="AM111" i="69"/>
  <c r="AN111" i="69"/>
  <c r="C379" i="68"/>
  <c r="AN169" i="69"/>
  <c r="AQ169" i="69" s="1"/>
  <c r="C168" i="69"/>
  <c r="C297" i="68"/>
  <c r="G297" i="68"/>
  <c r="AN108" i="69"/>
  <c r="AM108" i="69"/>
  <c r="C296" i="68"/>
  <c r="G296" i="68"/>
  <c r="G292" i="68"/>
  <c r="B291" i="68"/>
  <c r="G291" i="68" s="1"/>
  <c r="C292" i="68"/>
  <c r="C333" i="68"/>
  <c r="B332" i="68"/>
  <c r="C295" i="68"/>
  <c r="G295" i="68"/>
  <c r="C298" i="68"/>
  <c r="G298" i="68"/>
  <c r="C375" i="68"/>
  <c r="C336" i="68"/>
  <c r="B28" i="68"/>
  <c r="C374" i="68"/>
  <c r="C320" i="68"/>
  <c r="G320" i="68"/>
  <c r="AN112" i="69"/>
  <c r="AM112" i="69"/>
  <c r="C340" i="68"/>
  <c r="C380" i="68"/>
  <c r="AM107" i="69"/>
  <c r="B106" i="69"/>
  <c r="C378" i="68"/>
  <c r="C294" i="68"/>
  <c r="G294" i="68"/>
  <c r="G314" i="68"/>
  <c r="C314" i="68"/>
  <c r="C373" i="68"/>
  <c r="B372" i="68"/>
  <c r="AM114" i="69"/>
  <c r="AN114" i="69"/>
  <c r="AN168" i="69" l="1"/>
  <c r="AQ168" i="69" s="1"/>
  <c r="C332" i="68"/>
  <c r="C28" i="68"/>
  <c r="AN107" i="69"/>
  <c r="C106" i="69"/>
  <c r="AM106" i="69"/>
  <c r="C291" i="68"/>
  <c r="C66" i="68"/>
  <c r="C312" i="68"/>
  <c r="C372" i="68"/>
  <c r="AN106" i="69" l="1"/>
  <c r="D9" i="68" l="1"/>
  <c r="D10" i="68"/>
  <c r="D11" i="68"/>
  <c r="D12" i="68"/>
  <c r="D13" i="68"/>
  <c r="D14" i="68"/>
  <c r="D15" i="68"/>
  <c r="D16" i="68"/>
  <c r="G16" i="68" s="1"/>
  <c r="D30" i="68"/>
  <c r="G30" i="68" s="1"/>
  <c r="D31" i="68"/>
  <c r="G31" i="68" s="1"/>
  <c r="D32" i="68"/>
  <c r="G32" i="68" s="1"/>
  <c r="D33" i="68"/>
  <c r="G33" i="68" s="1"/>
  <c r="D34" i="68"/>
  <c r="G34" i="68" s="1"/>
  <c r="D35" i="68"/>
  <c r="G35" i="68" s="1"/>
  <c r="D36" i="68"/>
  <c r="G36" i="68" s="1"/>
  <c r="D37" i="68"/>
  <c r="G37" i="68" s="1"/>
  <c r="D47" i="68"/>
  <c r="G47" i="68" s="1"/>
  <c r="D48" i="68"/>
  <c r="G48" i="68" s="1"/>
  <c r="D49" i="68"/>
  <c r="G49" i="68" s="1"/>
  <c r="D50" i="68"/>
  <c r="G50" i="68" s="1"/>
  <c r="D51" i="68"/>
  <c r="G51" i="68" s="1"/>
  <c r="D52" i="68"/>
  <c r="G52" i="68" s="1"/>
  <c r="D53" i="68"/>
  <c r="G53" i="68" s="1"/>
  <c r="D54" i="68"/>
  <c r="G54" i="68" s="1"/>
  <c r="D68" i="68"/>
  <c r="G68" i="68" s="1"/>
  <c r="D69" i="68"/>
  <c r="G69" i="68" s="1"/>
  <c r="D70" i="68"/>
  <c r="G70" i="68" s="1"/>
  <c r="D71" i="68"/>
  <c r="G71" i="68" s="1"/>
  <c r="D72" i="68"/>
  <c r="G72" i="68" s="1"/>
  <c r="D73" i="68"/>
  <c r="G73" i="68" s="1"/>
  <c r="D74" i="68"/>
  <c r="G74" i="68" s="1"/>
  <c r="D75" i="68"/>
  <c r="G75" i="68" s="1"/>
  <c r="D89" i="68"/>
  <c r="G89" i="68" s="1"/>
  <c r="D90" i="68"/>
  <c r="G90" i="68" s="1"/>
  <c r="D91" i="68"/>
  <c r="G91" i="68" s="1"/>
  <c r="D92" i="68"/>
  <c r="G92" i="68" s="1"/>
  <c r="D93" i="68"/>
  <c r="G93" i="68" s="1"/>
  <c r="D94" i="68"/>
  <c r="G94" i="68" s="1"/>
  <c r="D95" i="68"/>
  <c r="G95" i="68" s="1"/>
  <c r="D96" i="68"/>
  <c r="G96" i="68" s="1"/>
  <c r="D109" i="68"/>
  <c r="G109" i="68" s="1"/>
  <c r="D110" i="68"/>
  <c r="G110" i="68" s="1"/>
  <c r="D111" i="68"/>
  <c r="G111" i="68" s="1"/>
  <c r="D112" i="68"/>
  <c r="G112" i="68" s="1"/>
  <c r="D113" i="68"/>
  <c r="G113" i="68" s="1"/>
  <c r="D114" i="68"/>
  <c r="G114" i="68" s="1"/>
  <c r="D115" i="68"/>
  <c r="G115" i="68" s="1"/>
  <c r="D116" i="68"/>
  <c r="G116" i="68" s="1"/>
  <c r="D129" i="68"/>
  <c r="G129" i="68" s="1"/>
  <c r="D130" i="68"/>
  <c r="G130" i="68" s="1"/>
  <c r="D131" i="68"/>
  <c r="G131" i="68" s="1"/>
  <c r="D132" i="68"/>
  <c r="G132" i="68" s="1"/>
  <c r="D133" i="68"/>
  <c r="G133" i="68" s="1"/>
  <c r="D134" i="68"/>
  <c r="G134" i="68" s="1"/>
  <c r="D135" i="68"/>
  <c r="G135" i="68" s="1"/>
  <c r="D136" i="68"/>
  <c r="G136" i="68" s="1"/>
  <c r="D150" i="68"/>
  <c r="G150" i="68" s="1"/>
  <c r="D151" i="68"/>
  <c r="G151" i="68" s="1"/>
  <c r="D152" i="68"/>
  <c r="G152" i="68" s="1"/>
  <c r="D153" i="68"/>
  <c r="G153" i="68" s="1"/>
  <c r="D154" i="68"/>
  <c r="G154" i="68" s="1"/>
  <c r="D155" i="68"/>
  <c r="G155" i="68" s="1"/>
  <c r="D156" i="68"/>
  <c r="G156" i="68" s="1"/>
  <c r="D157" i="68"/>
  <c r="G157" i="68" s="1"/>
  <c r="D178" i="68"/>
  <c r="G178" i="68" s="1"/>
  <c r="D191" i="68"/>
  <c r="G191" i="68" s="1"/>
  <c r="D192" i="68"/>
  <c r="G192" i="68" s="1"/>
  <c r="D193" i="68"/>
  <c r="G193" i="68" s="1"/>
  <c r="D194" i="68"/>
  <c r="G194" i="68" s="1"/>
  <c r="D195" i="68"/>
  <c r="G195" i="68" s="1"/>
  <c r="D196" i="68"/>
  <c r="G196" i="68" s="1"/>
  <c r="D197" i="68"/>
  <c r="G197" i="68" s="1"/>
  <c r="D198" i="68"/>
  <c r="G198" i="68" s="1"/>
  <c r="D273" i="68"/>
  <c r="G273" i="68" s="1"/>
  <c r="D274" i="68"/>
  <c r="G274" i="68" s="1"/>
  <c r="D275" i="68"/>
  <c r="G275" i="68" s="1"/>
  <c r="D276" i="68"/>
  <c r="G276" i="68" s="1"/>
  <c r="D277" i="68"/>
  <c r="G277" i="68" s="1"/>
  <c r="D278" i="68"/>
  <c r="G278" i="68" s="1"/>
  <c r="D279" i="68"/>
  <c r="G279" i="68" s="1"/>
  <c r="D280" i="68"/>
  <c r="G280" i="68" s="1"/>
  <c r="D16" i="69"/>
  <c r="D28" i="69"/>
  <c r="D29" i="69"/>
  <c r="D30" i="69"/>
  <c r="D31" i="69"/>
  <c r="D32" i="69"/>
  <c r="D33" i="69"/>
  <c r="D34" i="69"/>
  <c r="D47" i="69"/>
  <c r="D48" i="69"/>
  <c r="D49" i="69"/>
  <c r="D50" i="69"/>
  <c r="D51" i="69"/>
  <c r="D52" i="69"/>
  <c r="D53" i="69"/>
  <c r="D54" i="69"/>
  <c r="D68" i="69"/>
  <c r="D69" i="69"/>
  <c r="D70" i="69"/>
  <c r="D71" i="69"/>
  <c r="D72" i="69"/>
  <c r="D73" i="69"/>
  <c r="D74" i="69"/>
  <c r="D75" i="69"/>
  <c r="D89" i="69"/>
  <c r="D90" i="69"/>
  <c r="D91" i="69"/>
  <c r="D92" i="69"/>
  <c r="D93" i="69"/>
  <c r="D94" i="69"/>
  <c r="D95" i="69"/>
  <c r="D96" i="69"/>
  <c r="D108" i="69"/>
  <c r="D109" i="69"/>
  <c r="D110" i="69"/>
  <c r="D111" i="69"/>
  <c r="D112" i="69"/>
  <c r="D113" i="69"/>
  <c r="D114" i="69"/>
  <c r="D115" i="69"/>
  <c r="D156" i="69"/>
  <c r="D170" i="69"/>
  <c r="G170" i="69" s="1"/>
  <c r="D171" i="69"/>
  <c r="G171" i="69" s="1"/>
  <c r="D172" i="69"/>
  <c r="G172" i="69" s="1"/>
  <c r="D173" i="69"/>
  <c r="G173" i="69" s="1"/>
  <c r="D174" i="69"/>
  <c r="G174" i="69" s="1"/>
  <c r="D175" i="69"/>
  <c r="G175" i="69" s="1"/>
  <c r="D176" i="69"/>
  <c r="G176" i="69" s="1"/>
  <c r="D177" i="69"/>
  <c r="G177" i="69" s="1"/>
  <c r="D194" i="69"/>
  <c r="D195" i="69"/>
  <c r="D197" i="69"/>
  <c r="D213" i="69"/>
  <c r="G213" i="69" s="1"/>
  <c r="D214" i="69"/>
  <c r="G214" i="69" s="1"/>
  <c r="D215" i="69"/>
  <c r="G215" i="69" s="1"/>
  <c r="D218" i="69"/>
  <c r="G218" i="69" s="1"/>
  <c r="D220" i="69"/>
  <c r="G220" i="69" s="1"/>
  <c r="D233" i="69"/>
  <c r="G233" i="69" s="1"/>
  <c r="D234" i="69"/>
  <c r="G234" i="69" s="1"/>
  <c r="D235" i="69"/>
  <c r="G235" i="69" s="1"/>
  <c r="D236" i="69"/>
  <c r="G236" i="69" s="1"/>
  <c r="D237" i="69"/>
  <c r="G237" i="69" s="1"/>
  <c r="D238" i="69"/>
  <c r="G238" i="69" s="1"/>
  <c r="D239" i="69"/>
  <c r="G239" i="69" s="1"/>
  <c r="D240" i="69"/>
  <c r="G240" i="69" s="1"/>
  <c r="G255" i="69"/>
  <c r="AO255" i="69" s="1"/>
  <c r="D256" i="69"/>
  <c r="G256" i="69" s="1"/>
  <c r="AO256" i="69" s="1"/>
  <c r="D257" i="69"/>
  <c r="G257" i="69" s="1"/>
  <c r="AO257" i="69" s="1"/>
  <c r="D258" i="69"/>
  <c r="G258" i="69" s="1"/>
  <c r="AO258" i="69" s="1"/>
  <c r="D259" i="69"/>
  <c r="G259" i="69" s="1"/>
  <c r="AO259" i="69" s="1"/>
  <c r="D260" i="69"/>
  <c r="G260" i="69" s="1"/>
  <c r="AO260" i="69" s="1"/>
  <c r="D261" i="69"/>
  <c r="G261" i="69" s="1"/>
  <c r="AO261" i="69" s="1"/>
  <c r="D262" i="69"/>
  <c r="G262" i="69" s="1"/>
  <c r="AO262" i="69" s="1"/>
  <c r="D334" i="68"/>
  <c r="D335" i="68"/>
  <c r="G335" i="68" s="1"/>
  <c r="D336" i="68"/>
  <c r="G336" i="68" s="1"/>
  <c r="D337" i="68"/>
  <c r="G337" i="68" s="1"/>
  <c r="D338" i="68"/>
  <c r="G338" i="68" s="1"/>
  <c r="D339" i="68"/>
  <c r="G339" i="68" s="1"/>
  <c r="D340" i="68"/>
  <c r="G340" i="68" s="1"/>
  <c r="D356" i="68"/>
  <c r="D357" i="68"/>
  <c r="G357" i="68" s="1"/>
  <c r="D358" i="68"/>
  <c r="G358" i="68" s="1"/>
  <c r="D359" i="68"/>
  <c r="G359" i="68" s="1"/>
  <c r="D360" i="68"/>
  <c r="G360" i="68" s="1"/>
  <c r="D361" i="68"/>
  <c r="G361" i="68" s="1"/>
  <c r="D362" i="68"/>
  <c r="G362" i="68" s="1"/>
  <c r="D374" i="68"/>
  <c r="G374" i="68" s="1"/>
  <c r="D375" i="68"/>
  <c r="G375" i="68" s="1"/>
  <c r="D376" i="68"/>
  <c r="G376" i="68" s="1"/>
  <c r="D377" i="68"/>
  <c r="G377" i="68" s="1"/>
  <c r="D378" i="68"/>
  <c r="G378" i="68" s="1"/>
  <c r="D379" i="68"/>
  <c r="G379" i="68" s="1"/>
  <c r="D380" i="68"/>
  <c r="G380" i="68" s="1"/>
  <c r="D396" i="68"/>
  <c r="G396" i="68" s="1"/>
  <c r="D397" i="68"/>
  <c r="G397" i="68" s="1"/>
  <c r="D398" i="68"/>
  <c r="G398" i="68" s="1"/>
  <c r="D399" i="68"/>
  <c r="G399" i="68" s="1"/>
  <c r="D400" i="68"/>
  <c r="G400" i="68" s="1"/>
  <c r="D401" i="68"/>
  <c r="G401" i="68" s="1"/>
  <c r="D402" i="68"/>
  <c r="G402" i="68" s="1"/>
  <c r="G195" i="69" l="1"/>
  <c r="AO195" i="69" s="1"/>
  <c r="G194" i="69"/>
  <c r="H194" i="69" s="1"/>
  <c r="G197" i="69"/>
  <c r="J197" i="69" s="1"/>
  <c r="AO218" i="69"/>
  <c r="H218" i="69"/>
  <c r="I218" i="69"/>
  <c r="J218" i="69"/>
  <c r="AO72" i="69"/>
  <c r="AQ72" i="69" s="1"/>
  <c r="G72" i="69"/>
  <c r="D46" i="68"/>
  <c r="D395" i="68"/>
  <c r="D373" i="68"/>
  <c r="J238" i="69"/>
  <c r="I238" i="69"/>
  <c r="AO238" i="69"/>
  <c r="H238" i="69"/>
  <c r="C503" i="68"/>
  <c r="D219" i="69"/>
  <c r="G219" i="69" s="1"/>
  <c r="D198" i="69"/>
  <c r="D190" i="69"/>
  <c r="C496" i="68"/>
  <c r="J170" i="69"/>
  <c r="I170" i="69"/>
  <c r="H170" i="69"/>
  <c r="AP170" i="69"/>
  <c r="D150" i="69"/>
  <c r="C478" i="68"/>
  <c r="D132" i="69"/>
  <c r="D459" i="68"/>
  <c r="AO111" i="69"/>
  <c r="AQ111" i="69" s="1"/>
  <c r="G111" i="69"/>
  <c r="AO93" i="69"/>
  <c r="AQ93" i="69" s="1"/>
  <c r="G93" i="69"/>
  <c r="AO73" i="69"/>
  <c r="AQ73" i="69" s="1"/>
  <c r="G73" i="69"/>
  <c r="AO53" i="69"/>
  <c r="AQ53" i="69" s="1"/>
  <c r="G53" i="69"/>
  <c r="AN34" i="69"/>
  <c r="G34" i="69"/>
  <c r="G16" i="69"/>
  <c r="AN16" i="69"/>
  <c r="D8" i="69"/>
  <c r="C436" i="68"/>
  <c r="D173" i="68"/>
  <c r="G173" i="68" s="1"/>
  <c r="D418" i="68"/>
  <c r="D67" i="68"/>
  <c r="I47" i="68"/>
  <c r="H47" i="68"/>
  <c r="J47" i="68"/>
  <c r="J31" i="68"/>
  <c r="I31" i="68"/>
  <c r="H31" i="68"/>
  <c r="D458" i="68"/>
  <c r="D131" i="69"/>
  <c r="C443" i="68"/>
  <c r="D15" i="69"/>
  <c r="C444" i="68"/>
  <c r="G444" i="68" s="1"/>
  <c r="D355" i="68"/>
  <c r="G355" i="68" s="1"/>
  <c r="AO236" i="69"/>
  <c r="H236" i="69"/>
  <c r="I236" i="69"/>
  <c r="J236" i="69"/>
  <c r="C501" i="68"/>
  <c r="D217" i="69"/>
  <c r="G217" i="69" s="1"/>
  <c r="D196" i="69"/>
  <c r="C502" i="68"/>
  <c r="H176" i="69"/>
  <c r="J176" i="69"/>
  <c r="I176" i="69"/>
  <c r="AP176" i="69"/>
  <c r="AO156" i="69"/>
  <c r="AQ156" i="69" s="1"/>
  <c r="G156" i="69"/>
  <c r="C476" i="68"/>
  <c r="D148" i="69"/>
  <c r="D130" i="69"/>
  <c r="D457" i="68"/>
  <c r="AO109" i="69"/>
  <c r="AQ109" i="69" s="1"/>
  <c r="G109" i="69"/>
  <c r="AO91" i="69"/>
  <c r="AQ91" i="69" s="1"/>
  <c r="G91" i="69"/>
  <c r="AO71" i="69"/>
  <c r="AQ71" i="69" s="1"/>
  <c r="G71" i="69"/>
  <c r="G51" i="69"/>
  <c r="AO51" i="69"/>
  <c r="AQ51" i="69" s="1"/>
  <c r="AN32" i="69"/>
  <c r="G32" i="69"/>
  <c r="D14" i="69"/>
  <c r="C442" i="68"/>
  <c r="D190" i="68"/>
  <c r="D171" i="68"/>
  <c r="G171" i="68" s="1"/>
  <c r="D416" i="68"/>
  <c r="J53" i="68"/>
  <c r="I53" i="68"/>
  <c r="H53" i="68"/>
  <c r="H37" i="68"/>
  <c r="J37" i="68"/>
  <c r="I37" i="68"/>
  <c r="D29" i="68"/>
  <c r="G92" i="69"/>
  <c r="AO92" i="69"/>
  <c r="AQ92" i="69" s="1"/>
  <c r="D272" i="68"/>
  <c r="I30" i="68"/>
  <c r="J30" i="68"/>
  <c r="H30" i="68"/>
  <c r="G334" i="68"/>
  <c r="H235" i="69"/>
  <c r="I235" i="69"/>
  <c r="AO235" i="69"/>
  <c r="J235" i="69"/>
  <c r="C500" i="68"/>
  <c r="D216" i="69"/>
  <c r="G216" i="69" s="1"/>
  <c r="J175" i="69"/>
  <c r="I175" i="69"/>
  <c r="H175" i="69"/>
  <c r="AP175" i="69"/>
  <c r="D155" i="69"/>
  <c r="C483" i="68"/>
  <c r="D137" i="69"/>
  <c r="D129" i="69"/>
  <c r="D456" i="68"/>
  <c r="G108" i="69"/>
  <c r="AO108" i="69"/>
  <c r="AQ108" i="69" s="1"/>
  <c r="G90" i="69"/>
  <c r="AO90" i="69"/>
  <c r="AQ90" i="69" s="1"/>
  <c r="AO70" i="69"/>
  <c r="AQ70" i="69" s="1"/>
  <c r="G70" i="69"/>
  <c r="G50" i="69"/>
  <c r="AO50" i="69"/>
  <c r="AQ50" i="69" s="1"/>
  <c r="G31" i="69"/>
  <c r="AN31" i="69"/>
  <c r="D13" i="69"/>
  <c r="C441" i="68"/>
  <c r="D170" i="68"/>
  <c r="D415" i="68"/>
  <c r="H52" i="68"/>
  <c r="J52" i="68"/>
  <c r="I52" i="68"/>
  <c r="J36" i="68"/>
  <c r="H36" i="68"/>
  <c r="I36" i="68"/>
  <c r="D8" i="68"/>
  <c r="G8" i="68" s="1"/>
  <c r="C477" i="68"/>
  <c r="D149" i="69"/>
  <c r="D333" i="68"/>
  <c r="G333" i="68" s="1"/>
  <c r="J234" i="69"/>
  <c r="I234" i="69"/>
  <c r="H234" i="69"/>
  <c r="AO234" i="69"/>
  <c r="H215" i="69"/>
  <c r="J215" i="69"/>
  <c r="I215" i="69"/>
  <c r="AO215" i="69"/>
  <c r="H174" i="69"/>
  <c r="J174" i="69"/>
  <c r="I174" i="69"/>
  <c r="AP174" i="69"/>
  <c r="D154" i="69"/>
  <c r="C482" i="68"/>
  <c r="D463" i="68"/>
  <c r="D136" i="69"/>
  <c r="AO115" i="69"/>
  <c r="AQ115" i="69" s="1"/>
  <c r="G115" i="69"/>
  <c r="D107" i="69"/>
  <c r="AO89" i="69"/>
  <c r="AQ89" i="69" s="1"/>
  <c r="G89" i="69"/>
  <c r="AO69" i="69"/>
  <c r="AQ69" i="69" s="1"/>
  <c r="G69" i="69"/>
  <c r="AO49" i="69"/>
  <c r="AQ49" i="69" s="1"/>
  <c r="G49" i="69"/>
  <c r="AN30" i="69"/>
  <c r="G30" i="69"/>
  <c r="D12" i="69"/>
  <c r="C440" i="68"/>
  <c r="D177" i="68"/>
  <c r="G177" i="68" s="1"/>
  <c r="D422" i="68"/>
  <c r="D149" i="68"/>
  <c r="I51" i="68"/>
  <c r="J51" i="68"/>
  <c r="H51" i="68"/>
  <c r="J35" i="68"/>
  <c r="H35" i="68"/>
  <c r="I35" i="68"/>
  <c r="G356" i="68"/>
  <c r="H177" i="69"/>
  <c r="J177" i="69"/>
  <c r="AP177" i="69"/>
  <c r="I177" i="69"/>
  <c r="AO52" i="69"/>
  <c r="AQ52" i="69" s="1"/>
  <c r="G52" i="69"/>
  <c r="D172" i="68"/>
  <c r="G172" i="68" s="1"/>
  <c r="D417" i="68"/>
  <c r="D254" i="69"/>
  <c r="J233" i="69"/>
  <c r="H233" i="69"/>
  <c r="AO233" i="69"/>
  <c r="I233" i="69"/>
  <c r="J214" i="69"/>
  <c r="AO214" i="69"/>
  <c r="I214" i="69"/>
  <c r="H214" i="69"/>
  <c r="D193" i="69"/>
  <c r="C499" i="68"/>
  <c r="J173" i="69"/>
  <c r="H173" i="69"/>
  <c r="I173" i="69"/>
  <c r="AP173" i="69"/>
  <c r="D153" i="69"/>
  <c r="C481" i="68"/>
  <c r="D135" i="69"/>
  <c r="D462" i="68"/>
  <c r="AO114" i="69"/>
  <c r="AQ114" i="69" s="1"/>
  <c r="G114" i="69"/>
  <c r="AO96" i="69"/>
  <c r="AQ96" i="69" s="1"/>
  <c r="G96" i="69"/>
  <c r="D88" i="69"/>
  <c r="D87" i="69" s="1"/>
  <c r="AO68" i="69"/>
  <c r="AQ68" i="69" s="1"/>
  <c r="G68" i="69"/>
  <c r="AO48" i="69"/>
  <c r="AQ48" i="69" s="1"/>
  <c r="G48" i="69"/>
  <c r="AN29" i="69"/>
  <c r="G29" i="69"/>
  <c r="D11" i="69"/>
  <c r="C439" i="68"/>
  <c r="D176" i="68"/>
  <c r="G176" i="68" s="1"/>
  <c r="D421" i="68"/>
  <c r="D128" i="68"/>
  <c r="H50" i="68"/>
  <c r="J50" i="68"/>
  <c r="I50" i="68"/>
  <c r="H34" i="68"/>
  <c r="I34" i="68"/>
  <c r="J34" i="68"/>
  <c r="D169" i="69"/>
  <c r="AN33" i="69"/>
  <c r="G33" i="69"/>
  <c r="I240" i="69"/>
  <c r="AO240" i="69"/>
  <c r="J240" i="69"/>
  <c r="H240" i="69"/>
  <c r="D232" i="69"/>
  <c r="AO213" i="69"/>
  <c r="J213" i="69"/>
  <c r="I213" i="69"/>
  <c r="H213" i="69"/>
  <c r="D192" i="69"/>
  <c r="C498" i="68"/>
  <c r="H172" i="69"/>
  <c r="J172" i="69"/>
  <c r="I172" i="69"/>
  <c r="AP172" i="69"/>
  <c r="D152" i="69"/>
  <c r="C480" i="68"/>
  <c r="D134" i="69"/>
  <c r="D461" i="68"/>
  <c r="AO113" i="69"/>
  <c r="AQ113" i="69" s="1"/>
  <c r="G113" i="69"/>
  <c r="AO95" i="69"/>
  <c r="AQ95" i="69" s="1"/>
  <c r="G95" i="69"/>
  <c r="AO75" i="69"/>
  <c r="AQ75" i="69" s="1"/>
  <c r="G75" i="69"/>
  <c r="D67" i="69"/>
  <c r="D66" i="69" s="1"/>
  <c r="AO47" i="69"/>
  <c r="AQ47" i="69" s="1"/>
  <c r="G47" i="69"/>
  <c r="AN28" i="69"/>
  <c r="G28" i="69"/>
  <c r="D10" i="69"/>
  <c r="C438" i="68"/>
  <c r="D175" i="68"/>
  <c r="G175" i="68" s="1"/>
  <c r="D420" i="68"/>
  <c r="D108" i="68"/>
  <c r="J49" i="68"/>
  <c r="H49" i="68"/>
  <c r="I49" i="68"/>
  <c r="H33" i="68"/>
  <c r="I33" i="68"/>
  <c r="J33" i="68"/>
  <c r="H237" i="69"/>
  <c r="J237" i="69"/>
  <c r="I237" i="69"/>
  <c r="AO237" i="69"/>
  <c r="AO110" i="69"/>
  <c r="AQ110" i="69" s="1"/>
  <c r="G110" i="69"/>
  <c r="J54" i="68"/>
  <c r="I54" i="68"/>
  <c r="H54" i="68"/>
  <c r="AO239" i="69"/>
  <c r="H239" i="69"/>
  <c r="I239" i="69"/>
  <c r="J239" i="69"/>
  <c r="J220" i="69"/>
  <c r="I220" i="69"/>
  <c r="H220" i="69"/>
  <c r="AO220" i="69"/>
  <c r="D212" i="69"/>
  <c r="D191" i="69"/>
  <c r="C497" i="68"/>
  <c r="I171" i="69"/>
  <c r="J171" i="69"/>
  <c r="H171" i="69"/>
  <c r="AP171" i="69"/>
  <c r="D151" i="69"/>
  <c r="C479" i="68"/>
  <c r="D133" i="69"/>
  <c r="D460" i="68"/>
  <c r="AO112" i="69"/>
  <c r="AQ112" i="69" s="1"/>
  <c r="G112" i="69"/>
  <c r="AO94" i="69"/>
  <c r="AQ94" i="69" s="1"/>
  <c r="G94" i="69"/>
  <c r="AO74" i="69"/>
  <c r="AQ74" i="69" s="1"/>
  <c r="G74" i="69"/>
  <c r="G54" i="69"/>
  <c r="AO54" i="69"/>
  <c r="AQ54" i="69" s="1"/>
  <c r="D46" i="69"/>
  <c r="D27" i="69"/>
  <c r="D9" i="69"/>
  <c r="C437" i="68"/>
  <c r="D174" i="68"/>
  <c r="G174" i="68" s="1"/>
  <c r="D419" i="68"/>
  <c r="D88" i="68"/>
  <c r="I48" i="68"/>
  <c r="H48" i="68"/>
  <c r="J48" i="68"/>
  <c r="I32" i="68"/>
  <c r="J32" i="68"/>
  <c r="H32" i="68"/>
  <c r="I195" i="69" l="1"/>
  <c r="H195" i="69"/>
  <c r="J195" i="69"/>
  <c r="I197" i="69"/>
  <c r="AO197" i="69"/>
  <c r="I194" i="69"/>
  <c r="AO194" i="69"/>
  <c r="J194" i="69"/>
  <c r="H197" i="69"/>
  <c r="G192" i="69"/>
  <c r="AO192" i="69" s="1"/>
  <c r="G193" i="69"/>
  <c r="J193" i="69" s="1"/>
  <c r="G196" i="69"/>
  <c r="AO196" i="69" s="1"/>
  <c r="G191" i="69"/>
  <c r="H191" i="69" s="1"/>
  <c r="G198" i="69"/>
  <c r="I198" i="69" s="1"/>
  <c r="D354" i="68"/>
  <c r="G354" i="68" s="1"/>
  <c r="D332" i="68"/>
  <c r="G332" i="68" s="1"/>
  <c r="AO66" i="69"/>
  <c r="G66" i="69"/>
  <c r="J94" i="69"/>
  <c r="I94" i="69"/>
  <c r="AP94" i="69"/>
  <c r="H94" i="69"/>
  <c r="B440" i="68"/>
  <c r="G440" i="68" s="1"/>
  <c r="G419" i="68"/>
  <c r="H47" i="69"/>
  <c r="J47" i="69"/>
  <c r="AP47" i="69"/>
  <c r="I47" i="69"/>
  <c r="I33" i="69"/>
  <c r="J33" i="69"/>
  <c r="H33" i="69"/>
  <c r="AP33" i="69"/>
  <c r="H70" i="69"/>
  <c r="I70" i="69"/>
  <c r="AP70" i="69"/>
  <c r="J70" i="69"/>
  <c r="G148" i="69"/>
  <c r="D147" i="69"/>
  <c r="AO148" i="69"/>
  <c r="AQ148" i="69" s="1"/>
  <c r="G46" i="68"/>
  <c r="D45" i="68"/>
  <c r="G45" i="68" s="1"/>
  <c r="I54" i="69"/>
  <c r="AP54" i="69"/>
  <c r="J54" i="69"/>
  <c r="H54" i="69"/>
  <c r="G133" i="69"/>
  <c r="AO133" i="69"/>
  <c r="H110" i="69"/>
  <c r="I110" i="69"/>
  <c r="J110" i="69"/>
  <c r="AP110" i="69"/>
  <c r="G108" i="68"/>
  <c r="D107" i="68"/>
  <c r="G107" i="68" s="1"/>
  <c r="G232" i="69"/>
  <c r="D231" i="69"/>
  <c r="G231" i="69" s="1"/>
  <c r="AN11" i="69"/>
  <c r="G11" i="69"/>
  <c r="G88" i="69"/>
  <c r="AO88" i="69"/>
  <c r="AQ88" i="69" s="1"/>
  <c r="AO153" i="69"/>
  <c r="AQ153" i="69" s="1"/>
  <c r="G153" i="69"/>
  <c r="D253" i="69"/>
  <c r="G253" i="69" s="1"/>
  <c r="AO253" i="69" s="1"/>
  <c r="G254" i="69"/>
  <c r="AO254" i="69" s="1"/>
  <c r="AP49" i="69"/>
  <c r="H49" i="69"/>
  <c r="I49" i="69"/>
  <c r="J49" i="69"/>
  <c r="H115" i="69"/>
  <c r="AP115" i="69"/>
  <c r="I115" i="69"/>
  <c r="J115" i="69"/>
  <c r="G170" i="68"/>
  <c r="D169" i="68"/>
  <c r="G169" i="68" s="1"/>
  <c r="D128" i="69"/>
  <c r="G129" i="69"/>
  <c r="AO129" i="69"/>
  <c r="D189" i="68"/>
  <c r="G189" i="68" s="1"/>
  <c r="G190" i="68"/>
  <c r="C475" i="68"/>
  <c r="AO131" i="69"/>
  <c r="G131" i="69"/>
  <c r="G8" i="69"/>
  <c r="D7" i="69"/>
  <c r="AN8" i="69"/>
  <c r="AP72" i="69"/>
  <c r="I72" i="69"/>
  <c r="J72" i="69"/>
  <c r="H72" i="69"/>
  <c r="H114" i="69"/>
  <c r="J114" i="69"/>
  <c r="I114" i="69"/>
  <c r="AP114" i="69"/>
  <c r="AO87" i="69"/>
  <c r="G87" i="69"/>
  <c r="H113" i="69"/>
  <c r="J113" i="69"/>
  <c r="I113" i="69"/>
  <c r="AP113" i="69"/>
  <c r="B436" i="68"/>
  <c r="G415" i="68"/>
  <c r="D414" i="68"/>
  <c r="G414" i="68" s="1"/>
  <c r="B496" i="68"/>
  <c r="B476" i="68"/>
  <c r="D455" i="68"/>
  <c r="G455" i="68" s="1"/>
  <c r="G456" i="68"/>
  <c r="H92" i="69"/>
  <c r="J92" i="69"/>
  <c r="AP92" i="69"/>
  <c r="I92" i="69"/>
  <c r="H71" i="69"/>
  <c r="AP71" i="69"/>
  <c r="I71" i="69"/>
  <c r="J71" i="69"/>
  <c r="H74" i="69"/>
  <c r="J74" i="69"/>
  <c r="I74" i="69"/>
  <c r="AP74" i="69"/>
  <c r="B441" i="68"/>
  <c r="G441" i="68" s="1"/>
  <c r="G420" i="68"/>
  <c r="B481" i="68"/>
  <c r="G481" i="68" s="1"/>
  <c r="B501" i="68"/>
  <c r="G501" i="68" s="1"/>
  <c r="G461" i="68"/>
  <c r="J29" i="69"/>
  <c r="AP29" i="69"/>
  <c r="H29" i="69"/>
  <c r="I29" i="69"/>
  <c r="AP96" i="69"/>
  <c r="H96" i="69"/>
  <c r="J96" i="69"/>
  <c r="I96" i="69"/>
  <c r="G149" i="68"/>
  <c r="D148" i="68"/>
  <c r="G148" i="68" s="1"/>
  <c r="AO137" i="69"/>
  <c r="G137" i="69"/>
  <c r="H91" i="69"/>
  <c r="AP91" i="69"/>
  <c r="I91" i="69"/>
  <c r="J91" i="69"/>
  <c r="B498" i="68"/>
  <c r="G498" i="68" s="1"/>
  <c r="B478" i="68"/>
  <c r="G478" i="68" s="1"/>
  <c r="G458" i="68"/>
  <c r="G150" i="69"/>
  <c r="AO150" i="69"/>
  <c r="AQ150" i="69" s="1"/>
  <c r="B500" i="68"/>
  <c r="G500" i="68" s="1"/>
  <c r="B480" i="68"/>
  <c r="G480" i="68" s="1"/>
  <c r="G460" i="68"/>
  <c r="AO107" i="69"/>
  <c r="AQ107" i="69" s="1"/>
  <c r="G107" i="69"/>
  <c r="J73" i="69"/>
  <c r="H73" i="69"/>
  <c r="I73" i="69"/>
  <c r="AP73" i="69"/>
  <c r="AO132" i="69"/>
  <c r="G132" i="69"/>
  <c r="G190" i="69"/>
  <c r="D189" i="69"/>
  <c r="G189" i="69" s="1"/>
  <c r="AN9" i="69"/>
  <c r="G9" i="69"/>
  <c r="AO151" i="69"/>
  <c r="AQ151" i="69" s="1"/>
  <c r="G151" i="69"/>
  <c r="G212" i="69"/>
  <c r="D211" i="69"/>
  <c r="G211" i="69" s="1"/>
  <c r="G67" i="69"/>
  <c r="AO67" i="69"/>
  <c r="AQ67" i="69" s="1"/>
  <c r="G134" i="69"/>
  <c r="AO134" i="69"/>
  <c r="G169" i="69"/>
  <c r="D168" i="69"/>
  <c r="G168" i="69" s="1"/>
  <c r="B443" i="68"/>
  <c r="G443" i="68" s="1"/>
  <c r="G422" i="68"/>
  <c r="J69" i="69"/>
  <c r="H69" i="69"/>
  <c r="I69" i="69"/>
  <c r="AP69" i="69"/>
  <c r="AO136" i="69"/>
  <c r="G136" i="69"/>
  <c r="AN13" i="69"/>
  <c r="G13" i="69"/>
  <c r="H90" i="69"/>
  <c r="I90" i="69"/>
  <c r="AP90" i="69"/>
  <c r="J90" i="69"/>
  <c r="AN14" i="69"/>
  <c r="G14" i="69"/>
  <c r="J156" i="69"/>
  <c r="AP156" i="69"/>
  <c r="H156" i="69"/>
  <c r="I156" i="69"/>
  <c r="AO217" i="69"/>
  <c r="H217" i="69"/>
  <c r="I217" i="69"/>
  <c r="J217" i="69"/>
  <c r="J16" i="69"/>
  <c r="H16" i="69"/>
  <c r="I16" i="69"/>
  <c r="AP93" i="69"/>
  <c r="J93" i="69"/>
  <c r="I93" i="69"/>
  <c r="H93" i="69"/>
  <c r="AO219" i="69"/>
  <c r="I219" i="69"/>
  <c r="H219" i="69"/>
  <c r="J219" i="69"/>
  <c r="D372" i="68"/>
  <c r="G372" i="68" s="1"/>
  <c r="G373" i="68"/>
  <c r="AN27" i="69"/>
  <c r="G27" i="69"/>
  <c r="G152" i="69"/>
  <c r="AO152" i="69"/>
  <c r="AQ152" i="69" s="1"/>
  <c r="G128" i="68"/>
  <c r="D127" i="68"/>
  <c r="G127" i="68" s="1"/>
  <c r="B438" i="68"/>
  <c r="G438" i="68" s="1"/>
  <c r="G417" i="68"/>
  <c r="J89" i="69"/>
  <c r="H89" i="69"/>
  <c r="I89" i="69"/>
  <c r="AP89" i="69"/>
  <c r="I31" i="69"/>
  <c r="H31" i="69"/>
  <c r="J31" i="69"/>
  <c r="AP31" i="69"/>
  <c r="AO155" i="69"/>
  <c r="AQ155" i="69" s="1"/>
  <c r="G155" i="69"/>
  <c r="B439" i="68"/>
  <c r="G439" i="68" s="1"/>
  <c r="G418" i="68"/>
  <c r="I111" i="69"/>
  <c r="H111" i="69"/>
  <c r="J111" i="69"/>
  <c r="AP111" i="69"/>
  <c r="J75" i="69"/>
  <c r="AP75" i="69"/>
  <c r="I75" i="69"/>
  <c r="H75" i="69"/>
  <c r="AP48" i="69"/>
  <c r="H48" i="69"/>
  <c r="I48" i="69"/>
  <c r="J48" i="69"/>
  <c r="B483" i="68"/>
  <c r="G483" i="68" s="1"/>
  <c r="B503" i="68"/>
  <c r="G503" i="68" s="1"/>
  <c r="G463" i="68"/>
  <c r="G149" i="69"/>
  <c r="AO149" i="69"/>
  <c r="AQ149" i="69" s="1"/>
  <c r="J32" i="69"/>
  <c r="AP32" i="69"/>
  <c r="I32" i="69"/>
  <c r="H32" i="69"/>
  <c r="I34" i="69"/>
  <c r="AP34" i="69"/>
  <c r="H34" i="69"/>
  <c r="J34" i="69"/>
  <c r="J112" i="69"/>
  <c r="I112" i="69"/>
  <c r="H112" i="69"/>
  <c r="AP112" i="69"/>
  <c r="H28" i="69"/>
  <c r="I28" i="69"/>
  <c r="AP28" i="69"/>
  <c r="J28" i="69"/>
  <c r="H95" i="69"/>
  <c r="I95" i="69"/>
  <c r="J95" i="69"/>
  <c r="AP95" i="69"/>
  <c r="B442" i="68"/>
  <c r="G442" i="68" s="1"/>
  <c r="G421" i="68"/>
  <c r="H68" i="69"/>
  <c r="I68" i="69"/>
  <c r="AP68" i="69"/>
  <c r="J68" i="69"/>
  <c r="B502" i="68"/>
  <c r="G502" i="68" s="1"/>
  <c r="B482" i="68"/>
  <c r="G482" i="68" s="1"/>
  <c r="G462" i="68"/>
  <c r="AN12" i="69"/>
  <c r="G12" i="69"/>
  <c r="AO154" i="69"/>
  <c r="AQ154" i="69" s="1"/>
  <c r="G154" i="69"/>
  <c r="H108" i="69"/>
  <c r="J108" i="69"/>
  <c r="I108" i="69"/>
  <c r="AP108" i="69"/>
  <c r="AO216" i="69"/>
  <c r="H216" i="69"/>
  <c r="J216" i="69"/>
  <c r="I216" i="69"/>
  <c r="G272" i="68"/>
  <c r="D271" i="68"/>
  <c r="G271" i="68" s="1"/>
  <c r="B437" i="68"/>
  <c r="G437" i="68" s="1"/>
  <c r="G416" i="68"/>
  <c r="B477" i="68"/>
  <c r="G477" i="68" s="1"/>
  <c r="B497" i="68"/>
  <c r="G497" i="68" s="1"/>
  <c r="G457" i="68"/>
  <c r="H444" i="68"/>
  <c r="I444" i="68"/>
  <c r="J444" i="68"/>
  <c r="J53" i="69"/>
  <c r="H53" i="69"/>
  <c r="I53" i="69"/>
  <c r="AP53" i="69"/>
  <c r="D394" i="68"/>
  <c r="G394" i="68" s="1"/>
  <c r="G395" i="68"/>
  <c r="J109" i="69"/>
  <c r="H109" i="69"/>
  <c r="I109" i="69"/>
  <c r="AP109" i="69"/>
  <c r="D66" i="68"/>
  <c r="G66" i="68" s="1"/>
  <c r="G67" i="68"/>
  <c r="AN10" i="69"/>
  <c r="G10" i="69"/>
  <c r="D87" i="68"/>
  <c r="G87" i="68" s="1"/>
  <c r="G88" i="68"/>
  <c r="G46" i="69"/>
  <c r="AO46" i="69"/>
  <c r="AQ46" i="69" s="1"/>
  <c r="D45" i="69"/>
  <c r="G135" i="69"/>
  <c r="AO135" i="69"/>
  <c r="H52" i="69"/>
  <c r="I52" i="69"/>
  <c r="J52" i="69"/>
  <c r="AP52" i="69"/>
  <c r="H30" i="69"/>
  <c r="J30" i="69"/>
  <c r="AP30" i="69"/>
  <c r="I30" i="69"/>
  <c r="I50" i="69"/>
  <c r="J50" i="69"/>
  <c r="AP50" i="69"/>
  <c r="H50" i="69"/>
  <c r="D106" i="69"/>
  <c r="D28" i="68"/>
  <c r="G28" i="68" s="1"/>
  <c r="G29" i="68"/>
  <c r="J51" i="69"/>
  <c r="H51" i="69"/>
  <c r="AP51" i="69"/>
  <c r="I51" i="69"/>
  <c r="AO130" i="69"/>
  <c r="G130" i="69"/>
  <c r="AN15" i="69"/>
  <c r="G15" i="69"/>
  <c r="C435" i="68"/>
  <c r="B479" i="68"/>
  <c r="G479" i="68" s="1"/>
  <c r="B499" i="68"/>
  <c r="G499" i="68" s="1"/>
  <c r="G459" i="68"/>
  <c r="C495" i="68"/>
  <c r="J192" i="69" l="1"/>
  <c r="I192" i="69"/>
  <c r="H192" i="69"/>
  <c r="AO193" i="69"/>
  <c r="J198" i="69"/>
  <c r="H198" i="69"/>
  <c r="H196" i="69"/>
  <c r="J191" i="69"/>
  <c r="I196" i="69"/>
  <c r="J196" i="69"/>
  <c r="H193" i="69"/>
  <c r="AO198" i="69"/>
  <c r="I193" i="69"/>
  <c r="I191" i="69"/>
  <c r="AO191" i="69"/>
  <c r="B435" i="68"/>
  <c r="G435" i="68" s="1"/>
  <c r="H497" i="68"/>
  <c r="J497" i="68"/>
  <c r="I497" i="68"/>
  <c r="I502" i="68"/>
  <c r="J502" i="68"/>
  <c r="H502" i="68"/>
  <c r="I443" i="68"/>
  <c r="H443" i="68"/>
  <c r="J443" i="68"/>
  <c r="J437" i="68"/>
  <c r="H437" i="68"/>
  <c r="I437" i="68"/>
  <c r="I442" i="68"/>
  <c r="J442" i="68"/>
  <c r="H442" i="68"/>
  <c r="H479" i="68"/>
  <c r="I479" i="68"/>
  <c r="J479" i="68"/>
  <c r="H438" i="68"/>
  <c r="I438" i="68"/>
  <c r="J438" i="68"/>
  <c r="G436" i="68"/>
  <c r="I135" i="69"/>
  <c r="H135" i="69"/>
  <c r="J135" i="69"/>
  <c r="AP135" i="69"/>
  <c r="H462" i="68"/>
  <c r="J462" i="68"/>
  <c r="I462" i="68"/>
  <c r="I440" i="68"/>
  <c r="H440" i="68"/>
  <c r="J440" i="68"/>
  <c r="I212" i="69"/>
  <c r="H212" i="69"/>
  <c r="J212" i="69"/>
  <c r="AO212" i="69"/>
  <c r="J132" i="69"/>
  <c r="I132" i="69"/>
  <c r="H132" i="69"/>
  <c r="AP132" i="69"/>
  <c r="H501" i="68"/>
  <c r="I501" i="68"/>
  <c r="J501" i="68"/>
  <c r="H131" i="69"/>
  <c r="J131" i="69"/>
  <c r="I131" i="69"/>
  <c r="AP131" i="69"/>
  <c r="I231" i="69"/>
  <c r="AO231" i="69"/>
  <c r="H231" i="69"/>
  <c r="J231" i="69"/>
  <c r="AO147" i="69"/>
  <c r="G147" i="69"/>
  <c r="J455" i="68"/>
  <c r="I455" i="68"/>
  <c r="H455" i="68"/>
  <c r="J129" i="69"/>
  <c r="H129" i="69"/>
  <c r="I129" i="69"/>
  <c r="AP129" i="69"/>
  <c r="H149" i="69"/>
  <c r="J149" i="69"/>
  <c r="I149" i="69"/>
  <c r="AP149" i="69"/>
  <c r="J232" i="69"/>
  <c r="I232" i="69"/>
  <c r="AO232" i="69"/>
  <c r="H232" i="69"/>
  <c r="H148" i="69"/>
  <c r="I148" i="69"/>
  <c r="J148" i="69"/>
  <c r="AP148" i="69"/>
  <c r="H417" i="68"/>
  <c r="J417" i="68"/>
  <c r="I417" i="68"/>
  <c r="H460" i="68"/>
  <c r="J460" i="68"/>
  <c r="I460" i="68"/>
  <c r="I478" i="68"/>
  <c r="J478" i="68"/>
  <c r="H478" i="68"/>
  <c r="I420" i="68"/>
  <c r="H420" i="68"/>
  <c r="J420" i="68"/>
  <c r="I28" i="68"/>
  <c r="H28" i="68"/>
  <c r="J28" i="68"/>
  <c r="AO45" i="69"/>
  <c r="G45" i="69"/>
  <c r="J477" i="68"/>
  <c r="H477" i="68"/>
  <c r="I477" i="68"/>
  <c r="J154" i="69"/>
  <c r="H154" i="69"/>
  <c r="I154" i="69"/>
  <c r="AP154" i="69"/>
  <c r="J503" i="68"/>
  <c r="H503" i="68"/>
  <c r="I503" i="68"/>
  <c r="H439" i="68"/>
  <c r="J439" i="68"/>
  <c r="I439" i="68"/>
  <c r="J14" i="69"/>
  <c r="AP14" i="69"/>
  <c r="I14" i="69"/>
  <c r="H14" i="69"/>
  <c r="H134" i="69"/>
  <c r="I134" i="69"/>
  <c r="J134" i="69"/>
  <c r="AP134" i="69"/>
  <c r="J9" i="69"/>
  <c r="H9" i="69"/>
  <c r="AP9" i="69"/>
  <c r="I9" i="69"/>
  <c r="I480" i="68"/>
  <c r="H480" i="68"/>
  <c r="J480" i="68"/>
  <c r="G476" i="68"/>
  <c r="B475" i="68"/>
  <c r="G475" i="68" s="1"/>
  <c r="AO128" i="69"/>
  <c r="G128" i="69"/>
  <c r="I481" i="68"/>
  <c r="J481" i="68"/>
  <c r="H481" i="68"/>
  <c r="H15" i="69"/>
  <c r="AP15" i="69"/>
  <c r="J15" i="69"/>
  <c r="I15" i="69"/>
  <c r="J418" i="68"/>
  <c r="H418" i="68"/>
  <c r="I418" i="68"/>
  <c r="H422" i="68"/>
  <c r="J422" i="68"/>
  <c r="I422" i="68"/>
  <c r="H130" i="69"/>
  <c r="J130" i="69"/>
  <c r="I130" i="69"/>
  <c r="AP130" i="69"/>
  <c r="I416" i="68"/>
  <c r="H416" i="68"/>
  <c r="J416" i="68"/>
  <c r="I483" i="68"/>
  <c r="H483" i="68"/>
  <c r="J483" i="68"/>
  <c r="I136" i="69"/>
  <c r="H136" i="69"/>
  <c r="J136" i="69"/>
  <c r="AP136" i="69"/>
  <c r="AP168" i="69"/>
  <c r="H168" i="69"/>
  <c r="I168" i="69"/>
  <c r="J168" i="69"/>
  <c r="J500" i="68"/>
  <c r="H500" i="68"/>
  <c r="I500" i="68"/>
  <c r="G496" i="68"/>
  <c r="B495" i="68"/>
  <c r="G495" i="68" s="1"/>
  <c r="H88" i="69"/>
  <c r="J88" i="69"/>
  <c r="I88" i="69"/>
  <c r="AP88" i="69"/>
  <c r="H45" i="68"/>
  <c r="J45" i="68"/>
  <c r="I45" i="68"/>
  <c r="AP27" i="69"/>
  <c r="H27" i="69"/>
  <c r="I27" i="69"/>
  <c r="J27" i="69"/>
  <c r="J458" i="68"/>
  <c r="I458" i="68"/>
  <c r="H458" i="68"/>
  <c r="J456" i="68"/>
  <c r="I456" i="68"/>
  <c r="H456" i="68"/>
  <c r="J153" i="69"/>
  <c r="I153" i="69"/>
  <c r="H153" i="69"/>
  <c r="AP153" i="69"/>
  <c r="J29" i="68"/>
  <c r="I29" i="68"/>
  <c r="H29" i="68"/>
  <c r="I463" i="68"/>
  <c r="H463" i="68"/>
  <c r="J463" i="68"/>
  <c r="J13" i="69"/>
  <c r="I13" i="69"/>
  <c r="H13" i="69"/>
  <c r="AP13" i="69"/>
  <c r="AO106" i="69"/>
  <c r="G106" i="69"/>
  <c r="H459" i="68"/>
  <c r="J459" i="68"/>
  <c r="I459" i="68"/>
  <c r="J46" i="69"/>
  <c r="AP46" i="69"/>
  <c r="I46" i="69"/>
  <c r="H46" i="69"/>
  <c r="J12" i="69"/>
  <c r="I12" i="69"/>
  <c r="H12" i="69"/>
  <c r="AP12" i="69"/>
  <c r="H169" i="69"/>
  <c r="J169" i="69"/>
  <c r="I169" i="69"/>
  <c r="AP169" i="69"/>
  <c r="J67" i="69"/>
  <c r="H67" i="69"/>
  <c r="AP67" i="69"/>
  <c r="I67" i="69"/>
  <c r="I137" i="69"/>
  <c r="J137" i="69"/>
  <c r="H137" i="69"/>
  <c r="AP137" i="69"/>
  <c r="H414" i="68"/>
  <c r="I414" i="68"/>
  <c r="J414" i="68"/>
  <c r="J11" i="69"/>
  <c r="H11" i="69"/>
  <c r="I11" i="69"/>
  <c r="AP11" i="69"/>
  <c r="H46" i="68"/>
  <c r="J46" i="68"/>
  <c r="I46" i="68"/>
  <c r="H457" i="68"/>
  <c r="J457" i="68"/>
  <c r="I457" i="68"/>
  <c r="H482" i="68"/>
  <c r="I482" i="68"/>
  <c r="J482" i="68"/>
  <c r="H10" i="69"/>
  <c r="AP10" i="69"/>
  <c r="J10" i="69"/>
  <c r="I10" i="69"/>
  <c r="I499" i="68"/>
  <c r="J499" i="68"/>
  <c r="H499" i="68"/>
  <c r="H155" i="69"/>
  <c r="J155" i="69"/>
  <c r="I155" i="69"/>
  <c r="AP155" i="69"/>
  <c r="J189" i="69"/>
  <c r="H189" i="69"/>
  <c r="I189" i="69"/>
  <c r="AO189" i="69"/>
  <c r="I498" i="68"/>
  <c r="J498" i="68"/>
  <c r="H498" i="68"/>
  <c r="H415" i="68"/>
  <c r="I415" i="68"/>
  <c r="J415" i="68"/>
  <c r="J87" i="69"/>
  <c r="I87" i="69"/>
  <c r="AP87" i="69"/>
  <c r="AQ87" i="69" s="1"/>
  <c r="H87" i="69"/>
  <c r="AN7" i="69"/>
  <c r="G7" i="69"/>
  <c r="I66" i="69"/>
  <c r="J66" i="69"/>
  <c r="AP66" i="69"/>
  <c r="AQ66" i="69" s="1"/>
  <c r="H66" i="69"/>
  <c r="H151" i="69"/>
  <c r="J151" i="69"/>
  <c r="I151" i="69"/>
  <c r="AP151" i="69"/>
  <c r="J421" i="68"/>
  <c r="I421" i="68"/>
  <c r="H421" i="68"/>
  <c r="J152" i="69"/>
  <c r="I152" i="69"/>
  <c r="H152" i="69"/>
  <c r="AP152" i="69"/>
  <c r="I211" i="69"/>
  <c r="H211" i="69"/>
  <c r="J211" i="69"/>
  <c r="AO211" i="69"/>
  <c r="AO190" i="69"/>
  <c r="J190" i="69"/>
  <c r="H190" i="69"/>
  <c r="I190" i="69"/>
  <c r="H107" i="69"/>
  <c r="J107" i="69"/>
  <c r="I107" i="69"/>
  <c r="AP107" i="69"/>
  <c r="J150" i="69"/>
  <c r="H150" i="69"/>
  <c r="I150" i="69"/>
  <c r="AP150" i="69"/>
  <c r="J441" i="68"/>
  <c r="H441" i="68"/>
  <c r="I441" i="68"/>
  <c r="J461" i="68"/>
  <c r="H461" i="68"/>
  <c r="I461" i="68"/>
  <c r="J8" i="69"/>
  <c r="I8" i="69"/>
  <c r="AP8" i="69"/>
  <c r="H8" i="69"/>
  <c r="I133" i="69"/>
  <c r="J133" i="69"/>
  <c r="H133" i="69"/>
  <c r="AP133" i="69"/>
  <c r="H419" i="68"/>
  <c r="I419" i="68"/>
  <c r="J419" i="68"/>
  <c r="I476" i="68" l="1"/>
  <c r="H476" i="68"/>
  <c r="J476" i="68"/>
  <c r="J128" i="69"/>
  <c r="H128" i="69"/>
  <c r="I128" i="69"/>
  <c r="AP128" i="69"/>
  <c r="H45" i="69"/>
  <c r="I45" i="69"/>
  <c r="J45" i="69"/>
  <c r="AP45" i="69"/>
  <c r="AQ45" i="69" s="1"/>
  <c r="J436" i="68"/>
  <c r="I436" i="68"/>
  <c r="H436" i="68"/>
  <c r="I7" i="69"/>
  <c r="J7" i="69"/>
  <c r="H7" i="69"/>
  <c r="AP7" i="69"/>
  <c r="J106" i="69"/>
  <c r="I106" i="69"/>
  <c r="H106" i="69"/>
  <c r="AP106" i="69"/>
  <c r="AQ106" i="69" s="1"/>
  <c r="AP147" i="69"/>
  <c r="AQ147" i="69" s="1"/>
  <c r="I147" i="69"/>
  <c r="J147" i="69"/>
  <c r="H147" i="69"/>
  <c r="D35" i="69"/>
  <c r="H435" i="68"/>
  <c r="J435" i="68"/>
  <c r="I435" i="68"/>
  <c r="J495" i="68"/>
  <c r="I495" i="68"/>
  <c r="V497" i="68"/>
  <c r="V502" i="68" s="1"/>
  <c r="H495" i="68"/>
  <c r="H496" i="68"/>
  <c r="I496" i="68"/>
  <c r="J496" i="68"/>
  <c r="I475" i="68"/>
  <c r="J475" i="68"/>
  <c r="H475" i="68"/>
  <c r="V482" i="68"/>
  <c r="V476" i="68" s="1"/>
  <c r="AN35" i="69" l="1"/>
  <c r="G35" i="69"/>
  <c r="D26" i="69"/>
  <c r="AN26" i="69" l="1"/>
  <c r="G26" i="69"/>
  <c r="I35" i="69"/>
  <c r="H35" i="69"/>
  <c r="J35" i="69"/>
  <c r="AP26" i="69" l="1"/>
  <c r="J26" i="69"/>
  <c r="I26" i="69"/>
  <c r="H26" i="69"/>
  <c r="AT3" i="15" l="1"/>
  <c r="AZ3" i="15"/>
  <c r="AU3" i="15"/>
  <c r="AY3" i="15"/>
  <c r="AV3" i="15"/>
  <c r="AW3" i="15"/>
  <c r="AX3" i="15"/>
  <c r="BA3" i="15"/>
  <c r="BB3" i="15"/>
  <c r="BC3" i="15"/>
  <c r="BC3" i="44"/>
  <c r="B2" i="44"/>
  <c r="B2" i="15"/>
  <c r="D12" i="41"/>
  <c r="C8" i="41"/>
  <c r="V2" i="68" l="1"/>
  <c r="V2" i="69"/>
  <c r="Q50" i="41"/>
  <c r="C9" i="41"/>
  <c r="G12" i="68" l="1"/>
  <c r="G14" i="68"/>
  <c r="G11" i="68"/>
  <c r="G15" i="68"/>
  <c r="G13" i="68"/>
  <c r="G10" i="68"/>
  <c r="E127" i="68"/>
  <c r="E128" i="68" s="1"/>
  <c r="E129" i="68" s="1"/>
  <c r="E130" i="68" s="1"/>
  <c r="E131" i="68" s="1"/>
  <c r="E132" i="68" s="1"/>
  <c r="E133" i="68" s="1"/>
  <c r="E134" i="68" s="1"/>
  <c r="E135" i="68" s="1"/>
  <c r="E136" i="68" s="1"/>
  <c r="E107" i="68"/>
  <c r="E108" i="68" s="1"/>
  <c r="E109" i="68" s="1"/>
  <c r="E110" i="68" s="1"/>
  <c r="E111" i="68" s="1"/>
  <c r="E112" i="68" s="1"/>
  <c r="E113" i="68" s="1"/>
  <c r="E114" i="68" s="1"/>
  <c r="E115" i="68" s="1"/>
  <c r="E116" i="68" s="1"/>
  <c r="E169" i="68"/>
  <c r="E170" i="68" s="1"/>
  <c r="E171" i="68" s="1"/>
  <c r="E172" i="68" s="1"/>
  <c r="E173" i="68" s="1"/>
  <c r="E174" i="68" s="1"/>
  <c r="E175" i="68" s="1"/>
  <c r="E176" i="68" s="1"/>
  <c r="E177" i="68" s="1"/>
  <c r="E178" i="68" s="1"/>
  <c r="E148" i="68"/>
  <c r="E149" i="68" s="1"/>
  <c r="E150" i="68" s="1"/>
  <c r="E151" i="68" s="1"/>
  <c r="E152" i="68" s="1"/>
  <c r="E153" i="68" s="1"/>
  <c r="E154" i="68" s="1"/>
  <c r="E155" i="68" s="1"/>
  <c r="E156" i="68" s="1"/>
  <c r="E157" i="68" s="1"/>
  <c r="E271" i="68"/>
  <c r="E272" i="68" s="1"/>
  <c r="E273" i="68" s="1"/>
  <c r="E274" i="68" s="1"/>
  <c r="E275" i="68" s="1"/>
  <c r="E276" i="68" s="1"/>
  <c r="E277" i="68" s="1"/>
  <c r="E278" i="68" s="1"/>
  <c r="E279" i="68" s="1"/>
  <c r="E280" i="68" s="1"/>
  <c r="E253" i="69"/>
  <c r="E254" i="69" s="1"/>
  <c r="E255" i="69" s="1"/>
  <c r="E256" i="69" s="1"/>
  <c r="E257" i="69" s="1"/>
  <c r="E258" i="69" s="1"/>
  <c r="E259" i="69" s="1"/>
  <c r="E260" i="69" s="1"/>
  <c r="E261" i="69" s="1"/>
  <c r="E262" i="69" s="1"/>
  <c r="E87" i="68"/>
  <c r="E88" i="68" s="1"/>
  <c r="E89" i="68" s="1"/>
  <c r="E90" i="68" s="1"/>
  <c r="E91" i="68" s="1"/>
  <c r="E92" i="68" s="1"/>
  <c r="E93" i="68" s="1"/>
  <c r="E94" i="68" s="1"/>
  <c r="E95" i="68" s="1"/>
  <c r="E96" i="68" s="1"/>
  <c r="E354" i="68"/>
  <c r="E355" i="68" s="1"/>
  <c r="E356" i="68" s="1"/>
  <c r="E357" i="68" s="1"/>
  <c r="E358" i="68" s="1"/>
  <c r="E359" i="68" s="1"/>
  <c r="E360" i="68" s="1"/>
  <c r="E361" i="68" s="1"/>
  <c r="E362" i="68" s="1"/>
  <c r="E312" i="68"/>
  <c r="E313" i="68" s="1"/>
  <c r="E314" i="68" s="1"/>
  <c r="E315" i="68" s="1"/>
  <c r="E316" i="68" s="1"/>
  <c r="E317" i="68" s="1"/>
  <c r="E318" i="68" s="1"/>
  <c r="E319" i="68" s="1"/>
  <c r="E320" i="68" s="1"/>
  <c r="E45" i="68"/>
  <c r="E46" i="68" s="1"/>
  <c r="E47" i="68" s="1"/>
  <c r="E48" i="68" s="1"/>
  <c r="E49" i="68" s="1"/>
  <c r="E50" i="68" s="1"/>
  <c r="E51" i="68" s="1"/>
  <c r="E52" i="68" s="1"/>
  <c r="E53" i="68" s="1"/>
  <c r="E54" i="68" s="1"/>
  <c r="F7" i="68"/>
  <c r="F8" i="68" s="1"/>
  <c r="F9" i="68" s="1"/>
  <c r="F10" i="68" s="1"/>
  <c r="F11" i="68" s="1"/>
  <c r="F12" i="68" s="1"/>
  <c r="F13" i="68" s="1"/>
  <c r="F14" i="68" s="1"/>
  <c r="F15" i="68" s="1"/>
  <c r="F16" i="68" s="1"/>
  <c r="E372" i="68"/>
  <c r="E373" i="68" s="1"/>
  <c r="E374" i="68" s="1"/>
  <c r="E375" i="68" s="1"/>
  <c r="E376" i="68" s="1"/>
  <c r="E377" i="68" s="1"/>
  <c r="E378" i="68" s="1"/>
  <c r="E379" i="68" s="1"/>
  <c r="E380" i="68" s="1"/>
  <c r="E332" i="68"/>
  <c r="E333" i="68" s="1"/>
  <c r="E334" i="68" s="1"/>
  <c r="E335" i="68" s="1"/>
  <c r="E336" i="68" s="1"/>
  <c r="E337" i="68" s="1"/>
  <c r="E338" i="68" s="1"/>
  <c r="E339" i="68" s="1"/>
  <c r="E340" i="68" s="1"/>
  <c r="E291" i="68"/>
  <c r="E292" i="68" s="1"/>
  <c r="E293" i="68" s="1"/>
  <c r="E294" i="68" s="1"/>
  <c r="E295" i="68" s="1"/>
  <c r="E296" i="68" s="1"/>
  <c r="E297" i="68" s="1"/>
  <c r="E298" i="68" s="1"/>
  <c r="E299" i="68" s="1"/>
  <c r="E66" i="68"/>
  <c r="E67" i="68" s="1"/>
  <c r="E68" i="68" s="1"/>
  <c r="E69" i="68" s="1"/>
  <c r="E70" i="68" s="1"/>
  <c r="E71" i="68" s="1"/>
  <c r="E72" i="68" s="1"/>
  <c r="E73" i="68" s="1"/>
  <c r="E74" i="68" s="1"/>
  <c r="E75" i="68" s="1"/>
  <c r="E28" i="68"/>
  <c r="E29" i="68" s="1"/>
  <c r="E30" i="68" s="1"/>
  <c r="E31" i="68" s="1"/>
  <c r="E32" i="68" s="1"/>
  <c r="E33" i="68" s="1"/>
  <c r="E34" i="68" s="1"/>
  <c r="E35" i="68" s="1"/>
  <c r="E36" i="68" s="1"/>
  <c r="E37" i="68" s="1"/>
  <c r="E394" i="68"/>
  <c r="E395" i="68" s="1"/>
  <c r="E396" i="68" s="1"/>
  <c r="E397" i="68" s="1"/>
  <c r="E398" i="68" s="1"/>
  <c r="E399" i="68" s="1"/>
  <c r="E400" i="68" s="1"/>
  <c r="E401" i="68" s="1"/>
  <c r="E402" i="68" s="1"/>
  <c r="E189" i="68"/>
  <c r="E190" i="68" s="1"/>
  <c r="E191" i="68" s="1"/>
  <c r="E192" i="68" s="1"/>
  <c r="E193" i="68" s="1"/>
  <c r="E194" i="68" s="1"/>
  <c r="E195" i="68" s="1"/>
  <c r="E196" i="68" s="1"/>
  <c r="E197" i="68" s="1"/>
  <c r="E198" i="68" s="1"/>
  <c r="V147" i="69"/>
  <c r="V86" i="69"/>
  <c r="V24" i="69"/>
  <c r="V106" i="69"/>
  <c r="V44" i="69"/>
  <c r="V65" i="69"/>
  <c r="V7" i="69"/>
  <c r="V168" i="69"/>
  <c r="V210" i="69"/>
  <c r="V230" i="69"/>
  <c r="V188" i="69"/>
  <c r="V127" i="69"/>
  <c r="V252" i="69"/>
  <c r="V44" i="68"/>
  <c r="V7" i="68"/>
  <c r="V434" i="68"/>
  <c r="V372" i="68"/>
  <c r="V188" i="68"/>
  <c r="V290" i="68"/>
  <c r="V474" i="68"/>
  <c r="V230" i="68"/>
  <c r="V455" i="68"/>
  <c r="V393" i="68"/>
  <c r="V249" i="68"/>
  <c r="V167" i="68"/>
  <c r="V331" i="68"/>
  <c r="V352" i="68"/>
  <c r="V106" i="68"/>
  <c r="V126" i="68"/>
  <c r="V146" i="68"/>
  <c r="V209" i="68"/>
  <c r="V24" i="68"/>
  <c r="V516" i="68"/>
  <c r="V538" i="68"/>
  <c r="V270" i="68"/>
  <c r="V414" i="68"/>
  <c r="V311" i="68"/>
  <c r="V85" i="68"/>
  <c r="V495" i="68"/>
  <c r="V65" i="68"/>
  <c r="G9" i="68"/>
  <c r="D7" i="68"/>
  <c r="G7" i="68" s="1"/>
  <c r="I3" i="41"/>
  <c r="G3" i="41"/>
  <c r="E3" i="69" l="1"/>
  <c r="E3" i="68"/>
  <c r="I9" i="68" s="1"/>
  <c r="F3" i="69"/>
  <c r="F3" i="68"/>
  <c r="H9" i="68" l="1"/>
  <c r="V9" i="68"/>
  <c r="H7" i="68"/>
  <c r="I7" i="68"/>
  <c r="J86" i="68"/>
  <c r="J147" i="68"/>
  <c r="J270" i="68"/>
  <c r="J6" i="68"/>
  <c r="J126" i="68"/>
  <c r="J106" i="68"/>
  <c r="J168" i="68"/>
  <c r="J273" i="68"/>
  <c r="J134" i="68"/>
  <c r="J170" i="68"/>
  <c r="J176" i="68"/>
  <c r="J151" i="68"/>
  <c r="J132" i="68"/>
  <c r="J115" i="68"/>
  <c r="J277" i="68"/>
  <c r="J110" i="68"/>
  <c r="J90" i="68"/>
  <c r="J94" i="68"/>
  <c r="J74" i="68"/>
  <c r="J72" i="68"/>
  <c r="J73" i="68"/>
  <c r="J278" i="68"/>
  <c r="J290" i="68"/>
  <c r="J128" i="68"/>
  <c r="J114" i="68"/>
  <c r="J93" i="68"/>
  <c r="J75" i="68"/>
  <c r="J92" i="68"/>
  <c r="J112" i="68"/>
  <c r="J96" i="68"/>
  <c r="J275" i="68"/>
  <c r="J198" i="68"/>
  <c r="J171" i="68"/>
  <c r="J173" i="68"/>
  <c r="J133" i="68"/>
  <c r="J71" i="68"/>
  <c r="J172" i="68"/>
  <c r="J371" i="68"/>
  <c r="J279" i="68"/>
  <c r="J155" i="68"/>
  <c r="J130" i="68"/>
  <c r="J280" i="68"/>
  <c r="J175" i="68"/>
  <c r="J156" i="68"/>
  <c r="J154" i="68"/>
  <c r="J89" i="68"/>
  <c r="J68" i="68"/>
  <c r="J70" i="68"/>
  <c r="J69" i="68"/>
  <c r="J274" i="68"/>
  <c r="J116" i="68"/>
  <c r="J178" i="68"/>
  <c r="J276" i="68"/>
  <c r="J136" i="68"/>
  <c r="J157" i="68"/>
  <c r="J177" i="68"/>
  <c r="J153" i="68"/>
  <c r="J16" i="68"/>
  <c r="J111" i="68"/>
  <c r="J331" i="68"/>
  <c r="J150" i="68"/>
  <c r="J91" i="68"/>
  <c r="J393" i="68"/>
  <c r="J107" i="68"/>
  <c r="J169" i="68"/>
  <c r="J127" i="68"/>
  <c r="J129" i="68"/>
  <c r="J188" i="68"/>
  <c r="J148" i="68"/>
  <c r="J87" i="68"/>
  <c r="J65" i="68"/>
  <c r="J353" i="68"/>
  <c r="J135" i="68"/>
  <c r="J271" i="68"/>
  <c r="J174" i="68"/>
  <c r="J131" i="68"/>
  <c r="J88" i="68"/>
  <c r="J109" i="68"/>
  <c r="J95" i="68"/>
  <c r="J311" i="68"/>
  <c r="J152" i="68"/>
  <c r="J108" i="68"/>
  <c r="J113" i="68"/>
  <c r="J272" i="68"/>
  <c r="J149" i="68"/>
  <c r="J395" i="68"/>
  <c r="J400" i="68"/>
  <c r="J401" i="68"/>
  <c r="J357" i="68"/>
  <c r="J402" i="68"/>
  <c r="J361" i="68"/>
  <c r="J355" i="68"/>
  <c r="J396" i="68"/>
  <c r="J362" i="68"/>
  <c r="J356" i="68"/>
  <c r="J394" i="68"/>
  <c r="J398" i="68"/>
  <c r="J359" i="68"/>
  <c r="J360" i="68"/>
  <c r="J399" i="68"/>
  <c r="J397" i="68"/>
  <c r="J8" i="68"/>
  <c r="J358" i="68"/>
  <c r="J354" i="68"/>
  <c r="J296" i="68"/>
  <c r="J372" i="68"/>
  <c r="J189" i="68"/>
  <c r="J336" i="68"/>
  <c r="J380" i="68"/>
  <c r="J333" i="68"/>
  <c r="J313" i="68"/>
  <c r="J193" i="68"/>
  <c r="J294" i="68"/>
  <c r="J375" i="68"/>
  <c r="J192" i="68"/>
  <c r="J332" i="68"/>
  <c r="J312" i="68"/>
  <c r="J316" i="68"/>
  <c r="J190" i="68"/>
  <c r="J376" i="68"/>
  <c r="J314" i="68"/>
  <c r="J195" i="68"/>
  <c r="J319" i="68"/>
  <c r="J373" i="68"/>
  <c r="J297" i="68"/>
  <c r="J315" i="68"/>
  <c r="J340" i="68"/>
  <c r="J335" i="68"/>
  <c r="J66" i="68"/>
  <c r="J191" i="68"/>
  <c r="J339" i="68"/>
  <c r="J295" i="68"/>
  <c r="J194" i="68"/>
  <c r="J293" i="68"/>
  <c r="J291" i="68"/>
  <c r="J317" i="68"/>
  <c r="J196" i="68"/>
  <c r="J337" i="68"/>
  <c r="J334" i="68"/>
  <c r="J378" i="68"/>
  <c r="J374" i="68"/>
  <c r="J298" i="68"/>
  <c r="J197" i="68"/>
  <c r="J318" i="68"/>
  <c r="J338" i="68"/>
  <c r="J377" i="68"/>
  <c r="J299" i="68"/>
  <c r="J67" i="68"/>
  <c r="J320" i="68"/>
  <c r="J292" i="68"/>
  <c r="J379" i="68"/>
  <c r="J11" i="68"/>
  <c r="J10" i="68"/>
  <c r="J13" i="68"/>
  <c r="J14" i="68"/>
  <c r="J15" i="68"/>
  <c r="J12" i="68"/>
  <c r="J252" i="69"/>
  <c r="J258" i="69"/>
  <c r="J260" i="69"/>
  <c r="J262" i="69"/>
  <c r="J259" i="69"/>
  <c r="J256" i="69"/>
  <c r="J255" i="69"/>
  <c r="J261" i="69"/>
  <c r="J257" i="69"/>
  <c r="J253" i="69"/>
  <c r="J254" i="69"/>
  <c r="J9" i="68"/>
  <c r="H106" i="68"/>
  <c r="I168" i="68"/>
  <c r="I86" i="68"/>
  <c r="I147" i="68"/>
  <c r="H168" i="68"/>
  <c r="I270" i="68"/>
  <c r="I6" i="68"/>
  <c r="H86" i="68"/>
  <c r="I126" i="68"/>
  <c r="H147" i="68"/>
  <c r="H270" i="68"/>
  <c r="H6" i="68"/>
  <c r="H126" i="68"/>
  <c r="I106" i="68"/>
  <c r="H73" i="68"/>
  <c r="H94" i="68"/>
  <c r="H69" i="68"/>
  <c r="H114" i="68"/>
  <c r="H274" i="68"/>
  <c r="H275" i="68"/>
  <c r="I278" i="68"/>
  <c r="H177" i="68"/>
  <c r="I172" i="68"/>
  <c r="H176" i="68"/>
  <c r="I154" i="68"/>
  <c r="H155" i="68"/>
  <c r="H151" i="68"/>
  <c r="I151" i="68"/>
  <c r="H133" i="68"/>
  <c r="H131" i="68"/>
  <c r="I110" i="68"/>
  <c r="I94" i="68"/>
  <c r="H92" i="68"/>
  <c r="I92" i="68"/>
  <c r="I108" i="68"/>
  <c r="H108" i="68"/>
  <c r="H132" i="68"/>
  <c r="I132" i="68"/>
  <c r="I156" i="68"/>
  <c r="H170" i="68"/>
  <c r="I177" i="68"/>
  <c r="I178" i="68"/>
  <c r="I280" i="68"/>
  <c r="I73" i="68"/>
  <c r="I69" i="68"/>
  <c r="H279" i="68"/>
  <c r="H172" i="68"/>
  <c r="I176" i="68"/>
  <c r="H152" i="68"/>
  <c r="H74" i="68"/>
  <c r="H72" i="68"/>
  <c r="H88" i="68"/>
  <c r="H112" i="68"/>
  <c r="I131" i="68"/>
  <c r="I152" i="68"/>
  <c r="I174" i="68"/>
  <c r="I74" i="68"/>
  <c r="H134" i="68"/>
  <c r="H90" i="68"/>
  <c r="H75" i="68"/>
  <c r="H273" i="68"/>
  <c r="H154" i="68"/>
  <c r="I155" i="68"/>
  <c r="I134" i="68"/>
  <c r="H115" i="68"/>
  <c r="H68" i="68"/>
  <c r="H70" i="68"/>
  <c r="H96" i="68"/>
  <c r="H93" i="68"/>
  <c r="I112" i="68"/>
  <c r="H116" i="68"/>
  <c r="I136" i="68"/>
  <c r="H157" i="68"/>
  <c r="H178" i="68"/>
  <c r="H272" i="68"/>
  <c r="H280" i="68"/>
  <c r="I198" i="68"/>
  <c r="I72" i="68"/>
  <c r="I68" i="68"/>
  <c r="I275" i="68"/>
  <c r="I277" i="68"/>
  <c r="H175" i="68"/>
  <c r="I114" i="68"/>
  <c r="H89" i="68"/>
  <c r="I128" i="68"/>
  <c r="H174" i="68"/>
  <c r="I276" i="68"/>
  <c r="I279" i="68"/>
  <c r="H71" i="68"/>
  <c r="I115" i="68"/>
  <c r="H130" i="68"/>
  <c r="H277" i="68"/>
  <c r="I274" i="68"/>
  <c r="I273" i="68"/>
  <c r="H173" i="68"/>
  <c r="I175" i="68"/>
  <c r="I133" i="68"/>
  <c r="I90" i="68"/>
  <c r="I93" i="68"/>
  <c r="I88" i="68"/>
  <c r="I96" i="68"/>
  <c r="H128" i="68"/>
  <c r="H136" i="68"/>
  <c r="I173" i="68"/>
  <c r="I170" i="68"/>
  <c r="I272" i="68"/>
  <c r="I75" i="68"/>
  <c r="I71" i="68"/>
  <c r="H65" i="68"/>
  <c r="I130" i="68"/>
  <c r="H156" i="68"/>
  <c r="I116" i="68"/>
  <c r="I157" i="68"/>
  <c r="H276" i="68"/>
  <c r="I70" i="68"/>
  <c r="I16" i="68"/>
  <c r="I113" i="68"/>
  <c r="H135" i="68"/>
  <c r="H109" i="68"/>
  <c r="H87" i="68"/>
  <c r="H148" i="68"/>
  <c r="H150" i="68"/>
  <c r="H129" i="68"/>
  <c r="I95" i="68"/>
  <c r="I91" i="68"/>
  <c r="I188" i="68"/>
  <c r="I290" i="68"/>
  <c r="I371" i="68"/>
  <c r="I65" i="68"/>
  <c r="H290" i="68"/>
  <c r="H311" i="68"/>
  <c r="I171" i="68"/>
  <c r="I271" i="68"/>
  <c r="I135" i="68"/>
  <c r="H171" i="68"/>
  <c r="H278" i="68"/>
  <c r="I153" i="68"/>
  <c r="I148" i="68"/>
  <c r="I109" i="68"/>
  <c r="H95" i="68"/>
  <c r="H91" i="68"/>
  <c r="I331" i="68"/>
  <c r="H393" i="68"/>
  <c r="I353" i="68"/>
  <c r="I87" i="68"/>
  <c r="H111" i="68"/>
  <c r="H188" i="68"/>
  <c r="H371" i="68"/>
  <c r="I107" i="68"/>
  <c r="I89" i="68"/>
  <c r="H198" i="68"/>
  <c r="H153" i="68"/>
  <c r="I150" i="68"/>
  <c r="H127" i="68"/>
  <c r="I111" i="68"/>
  <c r="H16" i="68"/>
  <c r="I393" i="68"/>
  <c r="I311" i="68"/>
  <c r="H353" i="68"/>
  <c r="H331" i="68"/>
  <c r="H107" i="68"/>
  <c r="H271" i="68"/>
  <c r="I127" i="68"/>
  <c r="H113" i="68"/>
  <c r="H110" i="68"/>
  <c r="I129" i="68"/>
  <c r="H169" i="68"/>
  <c r="H149" i="68"/>
  <c r="I149" i="68"/>
  <c r="I169" i="68"/>
  <c r="H362" i="68"/>
  <c r="H359" i="68"/>
  <c r="I358" i="68"/>
  <c r="I356" i="68"/>
  <c r="H354" i="68"/>
  <c r="H360" i="68"/>
  <c r="I398" i="68"/>
  <c r="I399" i="68"/>
  <c r="I397" i="68"/>
  <c r="I355" i="68"/>
  <c r="I396" i="68"/>
  <c r="H394" i="68"/>
  <c r="H8" i="68"/>
  <c r="I357" i="68"/>
  <c r="H397" i="68"/>
  <c r="I354" i="68"/>
  <c r="I400" i="68"/>
  <c r="I360" i="68"/>
  <c r="H401" i="68"/>
  <c r="H398" i="68"/>
  <c r="H399" i="68"/>
  <c r="I361" i="68"/>
  <c r="I402" i="68"/>
  <c r="H355" i="68"/>
  <c r="H396" i="68"/>
  <c r="I362" i="68"/>
  <c r="I359" i="68"/>
  <c r="I395" i="68"/>
  <c r="H358" i="68"/>
  <c r="H400" i="68"/>
  <c r="I401" i="68"/>
  <c r="H357" i="68"/>
  <c r="H361" i="68"/>
  <c r="H402" i="68"/>
  <c r="I394" i="68"/>
  <c r="H395" i="68"/>
  <c r="H356" i="68"/>
  <c r="I8" i="68"/>
  <c r="H376" i="68"/>
  <c r="I317" i="68"/>
  <c r="H314" i="68"/>
  <c r="H195" i="68"/>
  <c r="I299" i="68"/>
  <c r="H337" i="68"/>
  <c r="I339" i="68"/>
  <c r="I378" i="68"/>
  <c r="I320" i="68"/>
  <c r="H298" i="68"/>
  <c r="I291" i="68"/>
  <c r="H315" i="68"/>
  <c r="I292" i="68"/>
  <c r="H197" i="68"/>
  <c r="H379" i="68"/>
  <c r="I318" i="68"/>
  <c r="I66" i="68"/>
  <c r="I335" i="68"/>
  <c r="H338" i="68"/>
  <c r="H296" i="68"/>
  <c r="I196" i="68"/>
  <c r="I372" i="68"/>
  <c r="I189" i="68"/>
  <c r="H299" i="68"/>
  <c r="H334" i="68"/>
  <c r="H336" i="68"/>
  <c r="H67" i="68"/>
  <c r="H380" i="68"/>
  <c r="I374" i="68"/>
  <c r="I298" i="68"/>
  <c r="I193" i="68"/>
  <c r="I332" i="68"/>
  <c r="H66" i="68"/>
  <c r="I377" i="68"/>
  <c r="H295" i="68"/>
  <c r="I316" i="68"/>
  <c r="H378" i="68"/>
  <c r="H333" i="68"/>
  <c r="I313" i="68"/>
  <c r="H375" i="68"/>
  <c r="H292" i="68"/>
  <c r="H318" i="68"/>
  <c r="H316" i="68"/>
  <c r="H373" i="68"/>
  <c r="H294" i="68"/>
  <c r="H194" i="68"/>
  <c r="I338" i="68"/>
  <c r="H190" i="68"/>
  <c r="I296" i="68"/>
  <c r="I191" i="68"/>
  <c r="H372" i="68"/>
  <c r="H189" i="68"/>
  <c r="I319" i="68"/>
  <c r="H339" i="68"/>
  <c r="I67" i="68"/>
  <c r="I373" i="68"/>
  <c r="H320" i="68"/>
  <c r="H291" i="68"/>
  <c r="I297" i="68"/>
  <c r="I315" i="68"/>
  <c r="H313" i="68"/>
  <c r="I294" i="68"/>
  <c r="H340" i="68"/>
  <c r="I375" i="68"/>
  <c r="H192" i="68"/>
  <c r="I295" i="68"/>
  <c r="H332" i="68"/>
  <c r="I379" i="68"/>
  <c r="I194" i="68"/>
  <c r="I312" i="68"/>
  <c r="H293" i="68"/>
  <c r="H335" i="68"/>
  <c r="I190" i="68"/>
  <c r="I376" i="68"/>
  <c r="H317" i="68"/>
  <c r="H196" i="68"/>
  <c r="H191" i="68"/>
  <c r="I314" i="68"/>
  <c r="I195" i="68"/>
  <c r="I337" i="68"/>
  <c r="H319" i="68"/>
  <c r="I334" i="68"/>
  <c r="I336" i="68"/>
  <c r="I380" i="68"/>
  <c r="H374" i="68"/>
  <c r="I333" i="68"/>
  <c r="H297" i="68"/>
  <c r="H193" i="68"/>
  <c r="I340" i="68"/>
  <c r="I192" i="68"/>
  <c r="I197" i="68"/>
  <c r="H312" i="68"/>
  <c r="I293" i="68"/>
  <c r="H377" i="68"/>
  <c r="H14" i="68"/>
  <c r="H12" i="68"/>
  <c r="I15" i="68"/>
  <c r="H13" i="68"/>
  <c r="I12" i="68"/>
  <c r="I11" i="68"/>
  <c r="I13" i="68"/>
  <c r="I10" i="68"/>
  <c r="H11" i="68"/>
  <c r="I14" i="68"/>
  <c r="H15" i="68"/>
  <c r="H10" i="68"/>
  <c r="J7" i="68"/>
  <c r="H252" i="69"/>
  <c r="I252" i="69"/>
  <c r="H258" i="69"/>
  <c r="I258" i="69"/>
  <c r="H262" i="69"/>
  <c r="I262" i="69"/>
  <c r="H255" i="69"/>
  <c r="H259" i="69"/>
  <c r="I259" i="69"/>
  <c r="H256" i="69"/>
  <c r="H260" i="69"/>
  <c r="I255" i="69"/>
  <c r="I260" i="69"/>
  <c r="H257" i="69"/>
  <c r="I256" i="69"/>
  <c r="H261" i="69"/>
  <c r="I253" i="69"/>
  <c r="I261" i="69"/>
  <c r="I257" i="69"/>
  <c r="H254" i="69"/>
  <c r="H253" i="69"/>
  <c r="I254" i="6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db_sanitarios v_avance_eess" description="Conexión a la consulta 'db_sanitarios v_avance_eess' en el libro." type="5" refreshedVersion="8" background="1" saveData="1">
    <dbPr connection="Provider=Microsoft.Mashup.OleDb.1;Data Source=$Workbook$;Location=db_sanitarios v_avance_eess;Extended Properties=&quot;&quot;" command="SELECT * FROM [db_sanitarios v_avance_eess]"/>
  </connection>
  <connection id="2" xr16:uid="{00000000-0015-0000-FFFF-FFFF01000000}" name="Consulta desde DATOS" type="1" refreshedVersion="4">
    <dbPr connection="CollatingSequence=ASCII;DBQ=C:\NOTISP\DBFS;DefaultDir=C:\NOTISP\DBFS;Deleted=1;Driver={Driver do Microsoft dBase (*.dbf)};DriverId=533;FIL=dBase 5.0;MaxBufferSize=2048;MaxScanRows=8;PageTimeout=600;SafeTransactions=0;Statistics=0;Threads=3;UID=admin;UserCommitSync=Yes;" command="SELECT noti_sp.ANO, noti_sp.SEMANA, noti_sp.DIAGNOSTIC, noti_sp.TIPO_DX, noti_sp.SUBREGION, noti_sp.UBIGEO, noti_sp.LOCALCOD, noti_sp.LOCALIDAD, noti_sp.APEPAT, noti_sp.APEMAT, noti_sp.NOMBRES, noti_sp.EDAD, noti_sp.TIPO_EDAD, noti_sp.SEXO, noti_sp.PROTEGIDO, noti_sp.FECHA_INI, noti_sp.FECHA_DEF, noti_sp.FECHA_NOT, noti_sp.FECHA_INV, noti_sp.SUB_REG_NT, noti_sp.RED, noti_sp.MICRORED, noti_sp.E_SALUD, noti_sp.SEMANA_NOT, noti_sp.AN_NOTIFIC, noti_sp.FECHA_ING, noti_sp.FICHA_INV, noti_sp.TIPO_NOTI, noti_sp.CLAVE, noti_sp.IMPORTADO, noti_sp.MIGRADO, noti_sp.VERIFICA, noti_sp.DNI, noti_sp.MUESTRA, noti_sp.HC, noti_sp.ESTADO, noti_sp.TIP_ZONA, noti_sp.COD_PAIS, noti_sp.TIPO_ID, noti_sp.DIRECCION_x000d__x000a_FROM noti_sp noti_sp"/>
  </connection>
  <connection id="3" xr16:uid="{00000000-0015-0000-FFFF-FFFF02000000}" name="Consulta desde PROD" type="1" refreshedVersion="4">
    <dbPr connection="CollatingSequence=ASCII;DBQ=C:\HIS\HISV4\REPORTES\PRODUCCION;DefaultDir=C:\HIS\HISV4\REPORTES\PRODUCCION;Deleted=1;Driver={Driver do Microsoft dBase (*.dbf)};DriverId=533;FIL=dBase 5.0;MaxBufferSize=2048;MaxScanRows=8;PageTimeout=600;SafeTransactions=0;Statistics=0;Threads=3;UID=admin;UserCommitSync=Yes;" command="SELECT HIS10114.COD_2000, PROFESIO.DESC_PROF, HIS10114.ANO, HIS10114.MES, HIS10114.NOM_LOTE, HIS10114.NUM_PAG, HIS10114.CODIF, HIS10114.COD_SERVSA, HIS10114.PLAZA, HIS10114.ESTA_PAG, HIS10114.TOT_REG, HIS10114.FLAGENVIO, HIS10114.MT, HIS10114.ST_x000d__x000a_FROM HIS10114 HIS10114, `C:\HIS\HISV4\REPORTES\PRODUCCION`\MSTRPERS.DBF MSTRPERS, `C:\HIS\HISV4\REPORTES\PRODUCCION`\PROFESIO.DBF PROFESIO_x000d__x000a_WHERE HIS10114.PLAZA = MSTRPERS.CODPSAL AND MSTRPERS.COD_PROF = PROFESIO.COD_PROF"/>
  </connection>
  <connection id="4" xr16:uid="{00000000-0015-0000-FFFF-FFFF03000000}" name="Consulta desde PRUDUCCION2014" type="1" refreshedVersion="4" saveData="1">
    <dbPr connection="CollatingSequence=ASCII;DBQ=C:\HIS\HISV4\REPORTES\PRODUCCION;DefaultDir=C:\HIS\HISV4\REPORTES\PRODUCCION;Deleted=1;Driver={Driver do Microsoft dBase (*.dbf)};DriverId=533;FIL=dBase 5.0;MaxBufferSize=2048;MaxScanRows=8;PageTimeout=600;SafeTransactions=0;Statistics=0;Threads=3;UID=admin;UserCommitSync=Yes;" command="SELECT HIS10114.COD_2000, MSTRPERS.NOMBRE, PROFESIO.DESC_PROF, HIS10114.ANO, HIS10114.MES, HIS10114.NOM_LOTE, HIS10114.NUM_PAG, HIS10114.CODIF, HIS10114.COD_SERVSA, HIS10114.PLAZA, HIS10114.ESTA_PAG, HIS10114.TOT_REG, HIS10114.FLAGENVIO, HIS10114.MT, HIS10114.ST_x000d__x000a_FROM HIS10114 HIS10114, MSTRPERS MSTRPERS, `C:\HIS\HISV4\REPORTES\PRODUCCION`\PROFESIO.DBF PROFESIO_x000d__x000a_WHERE HIS10114.PLAZA = MSTRPERS.CODPSAL AND MSTRPERS.COD_PROF = PROFESIO.COD_PROF"/>
  </connection>
</connections>
</file>

<file path=xl/sharedStrings.xml><?xml version="1.0" encoding="utf-8"?>
<sst xmlns="http://schemas.openxmlformats.org/spreadsheetml/2006/main" count="1139" uniqueCount="245">
  <si>
    <t>ETAPA DE VIDA</t>
  </si>
  <si>
    <t>META</t>
  </si>
  <si>
    <t>ESTABLECIMIENTOS</t>
  </si>
  <si>
    <t>C.S. PUEBLO LIBRE</t>
  </si>
  <si>
    <t>P.S. MORROYACU</t>
  </si>
  <si>
    <t>P.S. SHIMPIYACU</t>
  </si>
  <si>
    <t>Nº</t>
  </si>
  <si>
    <t>ENERO</t>
  </si>
  <si>
    <t>% Mensual</t>
  </si>
  <si>
    <t>% Anu</t>
  </si>
  <si>
    <t>% Mens</t>
  </si>
  <si>
    <t>VERDE</t>
  </si>
  <si>
    <t>AMARILLO</t>
  </si>
  <si>
    <t>ROJO</t>
  </si>
  <si>
    <t>Mensual</t>
  </si>
  <si>
    <t>Anual</t>
  </si>
  <si>
    <t>BRECHA ANUAL</t>
  </si>
  <si>
    <t>ESTABLECIMIENTOS DE SALUD</t>
  </si>
  <si>
    <t>P.S. NUEVA HUANCABAMBA</t>
  </si>
  <si>
    <t>HOSP. APOYO I MOYOBAMBA</t>
  </si>
  <si>
    <t>C.S. LLUYLLUCUCHA</t>
  </si>
  <si>
    <t>P.S. MARONA</t>
  </si>
  <si>
    <t>P.S. QUILLOALLPA</t>
  </si>
  <si>
    <t>P.S. SUGLLAQUIRO</t>
  </si>
  <si>
    <t>P.S. TAHUISHCO</t>
  </si>
  <si>
    <t>P.S. SAN MATEO</t>
  </si>
  <si>
    <t>P.S. CORDILLERA ANDINA</t>
  </si>
  <si>
    <t>P.S. LA FLOR DE LA PRIMAVERA</t>
  </si>
  <si>
    <t>C.S. CALZADA</t>
  </si>
  <si>
    <t>P.S. OCHAME</t>
  </si>
  <si>
    <t>P.S. SANTA ROSA DE OROMINA</t>
  </si>
  <si>
    <t>P.S. SANTA ROSA BAJO TANGUMI</t>
  </si>
  <si>
    <t>C.S. JERILLO</t>
  </si>
  <si>
    <t>P.S. RAMIREZ</t>
  </si>
  <si>
    <t>C.S. LA HUARPIA</t>
  </si>
  <si>
    <t>C.S. ROQUE ALONSO DE ALVARADO</t>
  </si>
  <si>
    <t>P.S. ALAN GARCIA PEREZ</t>
  </si>
  <si>
    <t>P.S. PORVENIR DEL NORTE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</si>
  <si>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</si>
  <si>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</si>
  <si>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</si>
  <si>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</si>
  <si>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</si>
  <si>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</si>
  <si>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</si>
  <si>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ALTO SAN MARTIN</t>
  </si>
  <si>
    <t>P.S. JERICOB</t>
  </si>
  <si>
    <t>P.S. SAN MARCOS</t>
  </si>
  <si>
    <t>C.S. JEPELACIO</t>
  </si>
  <si>
    <t>P.S. CARRIZAL</t>
  </si>
  <si>
    <t>P.S. SHUCSHUYACU</t>
  </si>
  <si>
    <t>C.S. NUEVO SAN MIGUEL</t>
  </si>
  <si>
    <t>P.S. PACAYPITE</t>
  </si>
  <si>
    <t>RED MOYOBAMBA</t>
  </si>
  <si>
    <t>RED. MOYOBAMBA:</t>
  </si>
  <si>
    <t>MES DE EVALUACION</t>
  </si>
  <si>
    <t>Mes Inicio</t>
  </si>
  <si>
    <t>Mes Final</t>
  </si>
  <si>
    <t>Año</t>
  </si>
  <si>
    <t>ATENCIONES O ACTIVIDADES REALIZADAS</t>
  </si>
  <si>
    <t>MOYOBAMBA</t>
  </si>
  <si>
    <t>CALZADA</t>
  </si>
  <si>
    <t>JEPELACIO</t>
  </si>
  <si>
    <t>YANTALO</t>
  </si>
  <si>
    <t>SORITOR</t>
  </si>
  <si>
    <t>HABANA</t>
  </si>
  <si>
    <t>ROQUE</t>
  </si>
  <si>
    <t>RED</t>
  </si>
  <si>
    <t>JERILLO</t>
  </si>
  <si>
    <t>C.S. ROQUE</t>
  </si>
  <si>
    <t>META Actual</t>
  </si>
  <si>
    <t>META hasta el mes actual</t>
  </si>
  <si>
    <t>PUEBLO LIBRE</t>
  </si>
  <si>
    <t>P.S. EL CONDOR</t>
  </si>
  <si>
    <t>P.S. ALTO SAN 
MARTIN</t>
  </si>
  <si>
    <t>P.S. NUEVO 
SAN MIGUEL</t>
  </si>
  <si>
    <t>P.S. ALAN
 GARCIA</t>
  </si>
  <si>
    <t>P.S. PORVENIR
 DEL NORTE</t>
  </si>
  <si>
    <t>P.S. SANTA ROSA
 DE OROMINA</t>
  </si>
  <si>
    <t>P.S. SANTA ROSA 
BAJO TANGUMI</t>
  </si>
  <si>
    <t>C.S. PUEBLO
 LIBRE</t>
  </si>
  <si>
    <t>P.S. NUEVA 
HUANCABAMBA</t>
  </si>
  <si>
    <t>HOSPITAL</t>
  </si>
  <si>
    <t>LLUILLUCUCHA</t>
  </si>
  <si>
    <t>&lt;</t>
  </si>
  <si>
    <t>&gt;=</t>
  </si>
  <si>
    <t xml:space="preserve">- POR MICROREDES : </t>
  </si>
  <si>
    <t>FUENTE: HISMINSA - Oficina de Gestión de la  Información Red. Moyobamba</t>
  </si>
  <si>
    <t>%</t>
  </si>
  <si>
    <t xml:space="preserve">META 
Anual </t>
  </si>
  <si>
    <t>4 Meses Atrás</t>
  </si>
  <si>
    <t>11. PORCENTAJE DE DESERCION VACUNA PENTAVALENTE EN MENORES DE 1 AÑO</t>
  </si>
  <si>
    <t>PORCENTAJE DE DESERCION VACUNA PENTAVALENTE EN MENORES DE 1 AÑO</t>
  </si>
  <si>
    <t>Niños 1ª Dosis Pentavalente</t>
  </si>
  <si>
    <t>Niños 3ª Dosis Pentavalente</t>
  </si>
  <si>
    <t>DEFICIENTE + 5%; -5%</t>
  </si>
  <si>
    <t>PROCESO 0 a + 4.99 , 0 a -4.99</t>
  </si>
  <si>
    <t>SIN DESERCION</t>
  </si>
  <si>
    <t>Proceso</t>
  </si>
  <si>
    <t>Optimo</t>
  </si>
  <si>
    <t>Deficiente</t>
  </si>
  <si>
    <t>12. PORCENTAJE DE DESERCION VACUNA NEUMOCOCO EN MENORES DE 1 AÑO</t>
  </si>
  <si>
    <t>Niños 1ª Neumococo</t>
  </si>
  <si>
    <t>Niños 2ª Neumococo</t>
  </si>
  <si>
    <t>PORCENTAJE DE DESERCION VACUNA NEUMOCOCO EN MENORES DE 1 AÑO</t>
  </si>
  <si>
    <t xml:space="preserve">13. PORCENTAJE DE DESERCION VACUNA DPT DE 1 AÑO </t>
  </si>
  <si>
    <t xml:space="preserve">PORCENTAJE DE DESERCION VACUNA 1 Ref. DPT DE 1 AÑO </t>
  </si>
  <si>
    <t xml:space="preserve">Niños 1ª Dosis Penta 2 Meses. </t>
  </si>
  <si>
    <t>Niños con DPT .18 Meses</t>
  </si>
  <si>
    <t>15. NIÑOS DE &lt; 1 AÑOS CONTROLADOS CRED</t>
  </si>
  <si>
    <t>Niños 
Contr. 
2018</t>
  </si>
  <si>
    <t>16. NIÑOS DE  1 AÑO CONTROLADOS CRED</t>
  </si>
  <si>
    <t>17. NIÑOS DE  2 AÑO CONTROLADOS CRED</t>
  </si>
  <si>
    <t>18. NIÑOS DE  3 AÑO CONTROLADOS CRED</t>
  </si>
  <si>
    <t>19. NIÑOS DE  4 AÑO CONTROLADOS CRED</t>
  </si>
  <si>
    <t>20. NIÑOS DE  5-11 AÑO CONTROLADOS CRED</t>
  </si>
  <si>
    <t>21. CASOS DE EDAS EN MENORES DE 5 AÑOS</t>
  </si>
  <si>
    <t>Pob. Suj</t>
  </si>
  <si>
    <t>Pob. Actual</t>
  </si>
  <si>
    <t>Total Casos EDA</t>
  </si>
  <si>
    <t>Limite 10 %</t>
  </si>
  <si>
    <t>SIN EDAS</t>
  </si>
  <si>
    <t>en PROCESO</t>
  </si>
  <si>
    <t>ALERTA</t>
  </si>
  <si>
    <t>22. CASOS DE EDAS COMPLICADAS EN MENORES DE 5 AÑOS</t>
  </si>
  <si>
    <t>Casos EDA complicada &lt; 5años</t>
  </si>
  <si>
    <t>Limite 5 %</t>
  </si>
  <si>
    <t>23. CASOS DE NEUMONIAS EN MENORES DE 5 AÑOS</t>
  </si>
  <si>
    <t>Total Casos Neumonias</t>
  </si>
  <si>
    <t>SIN CASOS</t>
  </si>
  <si>
    <t>24. CASOS DE NEUMONIAS COMPLICADAS EN MENORES DE 5 AÑOS</t>
  </si>
  <si>
    <t>CASOS DE NEUMONIAS COMPLICADAS EN MENORES DE 5 AÑOS</t>
  </si>
  <si>
    <t>Neumonias complicadas</t>
  </si>
  <si>
    <t>SIN CASOS = 0</t>
  </si>
  <si>
    <t>25. SEGUIMIENTO DE CASOS DE NEUMONIAS &lt; 5 AÑOS</t>
  </si>
  <si>
    <t>Neumonias con Seguimiento</t>
  </si>
  <si>
    <t>SEGUIMIENTO DE CASOS DE NEUMONIAS &lt; 5 AÑOS</t>
  </si>
  <si>
    <t>24. PROPORCION DE RECIEN NACIDOS CON BAJO PESO AL NACER</t>
  </si>
  <si>
    <t>RECIEN NACIDOS CON BAJO PESO AL NACER / TOTAL DE RN</t>
  </si>
  <si>
    <t>Total RN CNV</t>
  </si>
  <si>
    <t>RN con bajo peso al nacer</t>
  </si>
  <si>
    <t>FUENTE: Certificado de nacido vivo (CNV)</t>
  </si>
  <si>
    <t>25. PROPORCION DE RECIEN NACIDOS PREMATUROS (&lt;37 SEMANAS)</t>
  </si>
  <si>
    <t xml:space="preserve">CNV Total RN </t>
  </si>
  <si>
    <t>RN Prematuro &lt;37 S.</t>
  </si>
  <si>
    <t>RECIEN NACIDOS PREMATUROS (&lt;37 SEMANAS)/ TOTAL DE RN</t>
  </si>
  <si>
    <t>Pob. Anual</t>
  </si>
  <si>
    <t>Pob. Sujeta</t>
  </si>
  <si>
    <t>% SIEN</t>
  </si>
  <si>
    <t>% HIS</t>
  </si>
  <si>
    <t>Regional</t>
  </si>
  <si>
    <t>DCI</t>
  </si>
  <si>
    <t>Nacional</t>
  </si>
  <si>
    <t>META Nac. 2019</t>
  </si>
  <si>
    <t>Anemia</t>
  </si>
  <si>
    <t>META Mensual</t>
  </si>
  <si>
    <t>META mes Actual</t>
  </si>
  <si>
    <t>BRECHA</t>
  </si>
  <si>
    <t>META 2019</t>
  </si>
  <si>
    <t>RECIEN NACIDO  CON DOS  CONTROLES CRED</t>
  </si>
  <si>
    <t>% DE RECIEN NACIDOS CON BAJO PESO AL NACER</t>
  </si>
  <si>
    <t>% DE RECIEN NACIDOS CON PREMATURIDAD</t>
  </si>
  <si>
    <t>NIÑO &lt;1 AÑO CON 2 ROTAVIRUS Y 2 NEUMOCOCO</t>
  </si>
  <si>
    <t>NIÑO &lt;1 AÑO CON 3 PENTAVALENTE Y 3 ANTIPOLIO</t>
  </si>
  <si>
    <t>NIÑO 1 AÑO CON 3 NEUMOCOCO Y 1 SPR</t>
  </si>
  <si>
    <t>NIÑO &gt; 1 AÑO CON 2°SPR,1°REF DPT Y 1°REF APO</t>
  </si>
  <si>
    <t>NIÑOS MENORES DE UN AÑO  ( 6 A 11 MESES) CON  SUPLEMENTO DE VITAMINA A</t>
  </si>
  <si>
    <t xml:space="preserve">NIÑOS  DE 12 A 59 MESES CON  SUPLEMENTO DE VITAMINA A  </t>
  </si>
  <si>
    <t>NIÑO MENOR DE 5 AÑOS CON SUPLEMENTO DE VITAMINA A</t>
  </si>
  <si>
    <t>NIÑOS DE 6 A 11 MESES DE EDAD CON DOSAJE DE HEMOGLOBINA</t>
  </si>
  <si>
    <t>NIÑOS DE 12 A 23 MESES DE EDAD CON DOSAJE DE HEMOGLOBINA</t>
  </si>
  <si>
    <t>NIÑOS DE 24 A 35 MESES DE EDAD CON DOSAJE DE HEMOGLOBINA</t>
  </si>
  <si>
    <t>NIÑOS DE 6 A 35 MESES DE EDAD CON DOSAJE DE HEMOGLOBINA</t>
  </si>
  <si>
    <t>NUTRICIÓN</t>
  </si>
  <si>
    <t>NIÑO</t>
  </si>
  <si>
    <t>RN C/2 CRED</t>
  </si>
  <si>
    <t>Negativo</t>
  </si>
  <si>
    <t>RN con Bajo Peso</t>
  </si>
  <si>
    <t>RN Prematuro</t>
  </si>
  <si>
    <t>NIÑO  &lt; 1 AÑO CON CRED    COMPLETO PARA SU EDAD</t>
  </si>
  <si>
    <t>NIÑOS MENORES DE 36 MESES CON CONTROLES CRED COMPLETO  PARA SU EDAD</t>
  </si>
  <si>
    <t>PORCENTAJE DE NIÑAS Y NIÑOS RECIEN NACIDOS DE PARTO INSTITUCIONALQUE RECIBEN VACUNAS COMPLETAS ANTES DEL ALTA</t>
  </si>
  <si>
    <t xml:space="preserve"> NIÑO DE 4 AÑOS CON 2DO REFUERZO DE DPT Y 2DO REFUERZO DE APO</t>
  </si>
  <si>
    <t xml:space="preserve"> PROPORCIÓN DE NIÑOS  MENORES DE 5 AÑOS  DE EDAD CON DCI </t>
  </si>
  <si>
    <t>NIÑOS DE 4 MESES QUE  INICIAN SUMPLEMENTACIÓN CON HIERRO EN GOTAS</t>
  </si>
  <si>
    <t>NIÑOS MENORES DE 12 MESES DE EDAD CON SUPLEMENTO DE HIERRO Y OTROS MICRONUTRIENTES</t>
  </si>
  <si>
    <t>NIÑOS  DE 24 MESES DE EDAD CON SUPLEMENTO DE HIERRO Y OTROS MICRONUTRIENTES</t>
  </si>
  <si>
    <t>NIÑOS MENORES DE 36 MESES DE EDAD CON SUPLEMENTO DE HIERRO Y OTROS MICRONUTRIENTES</t>
  </si>
  <si>
    <t xml:space="preserve">   </t>
  </si>
  <si>
    <t>CRED Completo</t>
  </si>
  <si>
    <t xml:space="preserve">RN con HVB y BCG </t>
  </si>
  <si>
    <t>2° Ref DPT y APO</t>
  </si>
  <si>
    <t>1SPR, 1° Ref DPT y APO</t>
  </si>
  <si>
    <t>3ra Neumo SPR 1</t>
  </si>
  <si>
    <r>
      <t>3</t>
    </r>
    <r>
      <rPr>
        <sz val="10"/>
        <rFont val="Calibri"/>
        <family val="2"/>
      </rPr>
      <t>ªͬ Penta 3ªͬ Apo</t>
    </r>
  </si>
  <si>
    <r>
      <t>2</t>
    </r>
    <r>
      <rPr>
        <sz val="10"/>
        <rFont val="Calibri"/>
        <family val="2"/>
      </rPr>
      <t>ª</t>
    </r>
    <r>
      <rPr>
        <sz val="8"/>
        <rFont val="Arial Narrow"/>
        <family val="2"/>
      </rPr>
      <t xml:space="preserve"> Rota   2ª Neumo</t>
    </r>
  </si>
  <si>
    <t>META Nac. 2021</t>
  </si>
  <si>
    <t>DCI. HIS</t>
  </si>
  <si>
    <t>Anemia HIS</t>
  </si>
  <si>
    <t>Meta. Anual</t>
  </si>
  <si>
    <t>Inicio Sup</t>
  </si>
  <si>
    <t>6 - 35 M con Dzj de HB</t>
  </si>
  <si>
    <t>24 - 35 M con Dzj de HB</t>
  </si>
  <si>
    <t>12 - 23 M con Dzj de HB</t>
  </si>
  <si>
    <t>6 - 11 M con Dzj de HB</t>
  </si>
  <si>
    <t>&lt; 5 Años Vitamina A</t>
  </si>
  <si>
    <t>12 - 59 M Vitamina A</t>
  </si>
  <si>
    <t>6 - 11 M Vitamina A</t>
  </si>
  <si>
    <t>&lt; 36 M Sup Hierro</t>
  </si>
  <si>
    <t>24 - 35 M Sup Hierro</t>
  </si>
  <si>
    <t>12 M Sup Hierro (TA)</t>
  </si>
  <si>
    <t>CENTRO DE SALUD MENTAL COMUNITARIO MOYOBAMBA</t>
  </si>
  <si>
    <t>LA PRIMAVERA</t>
  </si>
  <si>
    <t>HOSPITAL  MOYOBAMBA</t>
  </si>
  <si>
    <t>LLUYLLUCUCHA</t>
  </si>
  <si>
    <t>MARONA</t>
  </si>
  <si>
    <t>QUILLOALLPA</t>
  </si>
  <si>
    <t>SUGLLAQUIRO</t>
  </si>
  <si>
    <t>TAHUISHCO</t>
  </si>
  <si>
    <t>SAN MATEO</t>
  </si>
  <si>
    <t>CORDILLERA ANDINA</t>
  </si>
  <si>
    <t>LA FLOR DE LA PRIMAVERA</t>
  </si>
  <si>
    <t>EL CONDOR</t>
  </si>
  <si>
    <t>RAMIREZ</t>
  </si>
  <si>
    <t>LA HUARPIA</t>
  </si>
  <si>
    <t>BUENOS AIRES</t>
  </si>
  <si>
    <t>CAÑABRAVA</t>
  </si>
  <si>
    <t>LOS ANGELES</t>
  </si>
  <si>
    <t>ALTO PERU</t>
  </si>
  <si>
    <t>ALTO SAN MARTIN</t>
  </si>
  <si>
    <t>JERICOB</t>
  </si>
  <si>
    <t>SAN MARCOS</t>
  </si>
  <si>
    <t>CARRIZAL</t>
  </si>
  <si>
    <t>SHUCSHUYACU</t>
  </si>
  <si>
    <t>NUEVO SAN MIGUEL</t>
  </si>
  <si>
    <t>PACAYPITE</t>
  </si>
  <si>
    <t>ALAN GARCIA</t>
  </si>
  <si>
    <t>PORVENIR DEL NORTE</t>
  </si>
  <si>
    <t>OCHAME</t>
  </si>
  <si>
    <t>SANTA ROSA DE OROMINA</t>
  </si>
  <si>
    <t>SANTA ROSA BAJO TANGUMI</t>
  </si>
  <si>
    <t>MORROYACU</t>
  </si>
  <si>
    <t>SHIMPIYACU</t>
  </si>
  <si>
    <t>NUEVA HUANCABAMBA</t>
  </si>
  <si>
    <t>PROPORCIÓN DE NIÑOS DE 6 A 35 MESES  DE EDAD CON ANEMIA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</si>
</sst>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_-[$€]* #,##0.00_-;\-[$€]* #,##0.00_-;_-[$€]* &quot;-&quot;??_-;_-@_-"/>
    <numFmt numFmtId="168" formatCode="_([$€]* #,##0.00_);_([$€]* \(#,##0.00\);_([$€]* &quot;-&quot;??_);_(@_)"/>
    <numFmt numFmtId="169" formatCode=";;;"/>
    <numFmt numFmtId="170" formatCode="_(* #,##0.00_);_(* \(#,##0.00\);_(* &quot;-&quot;_);_(@_)"/>
    <numFmt numFmtId="171" formatCode="_-* #,##0.00_-;\-* #,##0.00_-;_-* &quot;-&quot;_-;_-@_-"/>
  </numFmts>
  <fonts count="8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C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7.5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name val="MS Sans Serif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indexed="8"/>
      <name val="Arial"/>
      <family val="2"/>
    </font>
    <font>
      <sz val="11"/>
      <name val="Tahoma"/>
      <family val="2"/>
    </font>
    <font>
      <sz val="11"/>
      <color rgb="FF000000"/>
      <name val="Calibri"/>
      <family val="2"/>
      <charset val="1"/>
    </font>
    <font>
      <b/>
      <sz val="36"/>
      <color theme="1"/>
      <name val="Gabriola"/>
      <family val="5"/>
    </font>
    <font>
      <b/>
      <sz val="45"/>
      <color theme="1"/>
      <name val="Gabriola"/>
      <family val="5"/>
    </font>
    <font>
      <sz val="14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 Narrow"/>
      <family val="2"/>
    </font>
    <font>
      <sz val="9"/>
      <color indexed="8"/>
      <name val="Calibri"/>
      <family val="2"/>
    </font>
    <font>
      <sz val="9"/>
      <name val="Arial Narrow"/>
      <family val="2"/>
    </font>
    <font>
      <sz val="11"/>
      <name val="Arial Narrow"/>
      <family val="2"/>
    </font>
    <font>
      <sz val="9"/>
      <color rgb="FFC00000"/>
      <name val="Arial Narrow"/>
      <family val="2"/>
    </font>
    <font>
      <b/>
      <sz val="9"/>
      <color theme="8" tint="-0.499984740745262"/>
      <name val="Arial Narrow"/>
      <family val="2"/>
    </font>
    <font>
      <b/>
      <sz val="9"/>
      <color rgb="FFC00000"/>
      <name val="Arial Narrow"/>
      <family val="2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Calibri"/>
      <family val="2"/>
    </font>
    <font>
      <sz val="8"/>
      <name val="Arial Narrow"/>
      <family val="2"/>
    </font>
    <font>
      <b/>
      <i/>
      <sz val="10"/>
      <color theme="2" tint="-0.749992370372631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71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6" tint="0.59999389629810485"/>
        <bgColor theme="8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9CDE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EF1C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/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/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/>
      <bottom style="hair">
        <color rgb="FF0070C0"/>
      </bottom>
      <diagonal/>
    </border>
    <border>
      <left style="thin">
        <color rgb="FF0070C0"/>
      </left>
      <right style="thin">
        <color rgb="FF0070C0"/>
      </right>
      <top/>
      <bottom style="hair">
        <color rgb="FF0070C0"/>
      </bottom>
      <diagonal/>
    </border>
  </borders>
  <cellStyleXfs count="182">
    <xf numFmtId="0" fontId="0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5" fontId="3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20" fillId="0" borderId="0"/>
    <xf numFmtId="0" fontId="3" fillId="0" borderId="0"/>
    <xf numFmtId="0" fontId="21" fillId="0" borderId="0"/>
    <xf numFmtId="0" fontId="2" fillId="23" borderId="5" applyNumberFormat="0" applyFont="0" applyAlignment="0" applyProtection="0"/>
    <xf numFmtId="0" fontId="1" fillId="23" borderId="5" applyNumberFormat="0" applyFont="0" applyAlignment="0" applyProtection="0"/>
    <xf numFmtId="0" fontId="2" fillId="23" borderId="5" applyNumberFormat="0" applyFont="0" applyAlignment="0" applyProtection="0"/>
    <xf numFmtId="0" fontId="1" fillId="23" borderId="5" applyNumberFormat="0" applyFont="0" applyAlignment="0" applyProtection="0"/>
    <xf numFmtId="0" fontId="2" fillId="23" borderId="5" applyNumberFormat="0" applyFont="0" applyAlignment="0" applyProtection="0"/>
    <xf numFmtId="0" fontId="1" fillId="23" borderId="5" applyNumberFormat="0" applyFont="0" applyAlignment="0" applyProtection="0"/>
    <xf numFmtId="0" fontId="2" fillId="23" borderId="5" applyNumberFormat="0" applyFont="0" applyAlignment="0" applyProtection="0"/>
    <xf numFmtId="0" fontId="1" fillId="23" borderId="5" applyNumberFormat="0" applyFont="0" applyAlignment="0" applyProtection="0"/>
    <xf numFmtId="0" fontId="2" fillId="23" borderId="5" applyNumberFormat="0" applyFont="0" applyAlignment="0" applyProtection="0"/>
    <xf numFmtId="0" fontId="1" fillId="23" borderId="5" applyNumberFormat="0" applyFont="0" applyAlignment="0" applyProtection="0"/>
    <xf numFmtId="9" fontId="3" fillId="0" borderId="0" applyFont="0" applyFill="0" applyBorder="0" applyAlignment="0" applyProtection="0"/>
    <xf numFmtId="0" fontId="14" fillId="16" borderId="6" applyNumberFormat="0" applyAlignment="0" applyProtection="0"/>
    <xf numFmtId="0" fontId="14" fillId="16" borderId="6" applyNumberFormat="0" applyAlignment="0" applyProtection="0"/>
    <xf numFmtId="0" fontId="14" fillId="16" borderId="6" applyNumberFormat="0" applyAlignment="0" applyProtection="0"/>
    <xf numFmtId="0" fontId="14" fillId="16" borderId="6" applyNumberFormat="0" applyAlignment="0" applyProtection="0"/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3" fillId="0" borderId="0" applyBorder="0"/>
    <xf numFmtId="168" fontId="3" fillId="0" borderId="0" applyFont="0" applyFill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9" fontId="21" fillId="0" borderId="0" applyFont="0" applyFill="0" applyBorder="0" applyAlignment="0" applyProtection="0"/>
    <xf numFmtId="0" fontId="44" fillId="0" borderId="0"/>
    <xf numFmtId="0" fontId="44" fillId="0" borderId="0" applyProtection="0"/>
    <xf numFmtId="2" fontId="44" fillId="0" borderId="0" applyProtection="0"/>
    <xf numFmtId="0" fontId="45" fillId="0" borderId="0" applyProtection="0"/>
    <xf numFmtId="0" fontId="46" fillId="0" borderId="0" applyProtection="0"/>
    <xf numFmtId="0" fontId="44" fillId="0" borderId="29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19" fillId="0" borderId="9" applyNumberFormat="0" applyFill="0" applyAlignment="0" applyProtection="0"/>
    <xf numFmtId="0" fontId="48" fillId="0" borderId="0"/>
    <xf numFmtId="0" fontId="49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8" fillId="0" borderId="0"/>
    <xf numFmtId="9" fontId="54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35" applyNumberFormat="0" applyFill="0" applyAlignment="0" applyProtection="0"/>
    <xf numFmtId="0" fontId="57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0" applyNumberFormat="0" applyFill="0" applyBorder="0" applyAlignment="0" applyProtection="0"/>
    <xf numFmtId="0" fontId="59" fillId="36" borderId="0" applyNumberFormat="0" applyBorder="0" applyAlignment="0" applyProtection="0"/>
    <xf numFmtId="0" fontId="60" fillId="37" borderId="0" applyNumberFormat="0" applyBorder="0" applyAlignment="0" applyProtection="0"/>
    <xf numFmtId="0" fontId="61" fillId="38" borderId="0" applyNumberFormat="0" applyBorder="0" applyAlignment="0" applyProtection="0"/>
    <xf numFmtId="0" fontId="62" fillId="39" borderId="37" applyNumberFormat="0" applyAlignment="0" applyProtection="0"/>
    <xf numFmtId="0" fontId="63" fillId="40" borderId="38" applyNumberFormat="0" applyAlignment="0" applyProtection="0"/>
    <xf numFmtId="0" fontId="64" fillId="40" borderId="37" applyNumberFormat="0" applyAlignment="0" applyProtection="0"/>
    <xf numFmtId="0" fontId="65" fillId="0" borderId="39" applyNumberFormat="0" applyFill="0" applyAlignment="0" applyProtection="0"/>
    <xf numFmtId="0" fontId="66" fillId="41" borderId="40" applyNumberFormat="0" applyAlignment="0" applyProtection="0"/>
    <xf numFmtId="0" fontId="43" fillId="0" borderId="0" applyNumberFormat="0" applyFill="0" applyBorder="0" applyAlignment="0" applyProtection="0"/>
    <xf numFmtId="0" fontId="21" fillId="42" borderId="41" applyNumberFormat="0" applyFont="0" applyAlignment="0" applyProtection="0"/>
    <xf numFmtId="0" fontId="67" fillId="0" borderId="0" applyNumberFormat="0" applyFill="0" applyBorder="0" applyAlignment="0" applyProtection="0"/>
    <xf numFmtId="0" fontId="22" fillId="0" borderId="42" applyNumberFormat="0" applyFill="0" applyAlignment="0" applyProtection="0"/>
    <xf numFmtId="0" fontId="24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1" fillId="52" borderId="0" applyNumberFormat="0" applyBorder="0" applyAlignment="0" applyProtection="0"/>
    <xf numFmtId="0" fontId="21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4" fillId="58" borderId="0" applyNumberFormat="0" applyBorder="0" applyAlignment="0" applyProtection="0"/>
    <xf numFmtId="0" fontId="24" fillId="59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4" fillId="62" borderId="0" applyNumberFormat="0" applyBorder="0" applyAlignment="0" applyProtection="0"/>
    <xf numFmtId="0" fontId="24" fillId="63" borderId="0" applyNumberFormat="0" applyBorder="0" applyAlignment="0" applyProtection="0"/>
    <xf numFmtId="0" fontId="21" fillId="64" borderId="0" applyNumberFormat="0" applyBorder="0" applyAlignment="0" applyProtection="0"/>
    <xf numFmtId="0" fontId="21" fillId="65" borderId="0" applyNumberFormat="0" applyBorder="0" applyAlignment="0" applyProtection="0"/>
    <xf numFmtId="0" fontId="24" fillId="66" borderId="0" applyNumberFormat="0" applyBorder="0" applyAlignment="0" applyProtection="0"/>
    <xf numFmtId="0" fontId="6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69" fillId="0" borderId="0"/>
    <xf numFmtId="0" fontId="69" fillId="23" borderId="5" applyNumberFormat="0" applyFont="0" applyAlignment="0" applyProtection="0"/>
    <xf numFmtId="9" fontId="69" fillId="0" borderId="0" applyFont="0" applyFill="0" applyBorder="0" applyAlignment="0" applyProtection="0"/>
    <xf numFmtId="0" fontId="9" fillId="0" borderId="4" applyNumberFormat="0" applyFill="0" applyAlignment="0" applyProtection="0"/>
    <xf numFmtId="0" fontId="3" fillId="0" borderId="0"/>
    <xf numFmtId="0" fontId="2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0" fillId="0" borderId="0"/>
    <xf numFmtId="9" fontId="21" fillId="0" borderId="0" applyFont="0" applyFill="0" applyBorder="0" applyAlignment="0" applyProtection="0"/>
  </cellStyleXfs>
  <cellXfs count="192">
    <xf numFmtId="0" fontId="0" fillId="0" borderId="0" xfId="0"/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2" fillId="0" borderId="0" xfId="0" applyFont="1"/>
    <xf numFmtId="1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2" fillId="26" borderId="18" xfId="87" applyFont="1" applyFill="1" applyBorder="1" applyAlignment="1">
      <alignment horizontal="center" vertical="center" wrapText="1"/>
    </xf>
    <xf numFmtId="0" fontId="32" fillId="27" borderId="20" xfId="0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Border="1"/>
    <xf numFmtId="41" fontId="22" fillId="29" borderId="26" xfId="0" applyNumberFormat="1" applyFont="1" applyFill="1" applyBorder="1"/>
    <xf numFmtId="41" fontId="22" fillId="29" borderId="28" xfId="0" applyNumberFormat="1" applyFont="1" applyFill="1" applyBorder="1"/>
    <xf numFmtId="164" fontId="25" fillId="30" borderId="27" xfId="0" applyNumberFormat="1" applyFont="1" applyFill="1" applyBorder="1"/>
    <xf numFmtId="169" fontId="0" fillId="0" borderId="0" xfId="0" applyNumberFormat="1"/>
    <xf numFmtId="0" fontId="24" fillId="0" borderId="0" xfId="0" applyFont="1"/>
    <xf numFmtId="0" fontId="34" fillId="0" borderId="19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2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22" fillId="0" borderId="0" xfId="0" applyFont="1" applyAlignment="1">
      <alignment horizontal="left" vertical="center"/>
    </xf>
    <xf numFmtId="0" fontId="32" fillId="28" borderId="20" xfId="0" applyFont="1" applyFill="1" applyBorder="1" applyAlignment="1">
      <alignment horizontal="center" vertical="center" wrapText="1"/>
    </xf>
    <xf numFmtId="0" fontId="38" fillId="0" borderId="19" xfId="0" applyFont="1" applyBorder="1"/>
    <xf numFmtId="2" fontId="0" fillId="0" borderId="19" xfId="0" applyNumberFormat="1" applyBorder="1" applyAlignment="1">
      <alignment horizontal="center" vertical="center"/>
    </xf>
    <xf numFmtId="0" fontId="33" fillId="0" borderId="19" xfId="0" applyFont="1" applyBorder="1"/>
    <xf numFmtId="0" fontId="0" fillId="0" borderId="19" xfId="0" applyBorder="1" applyAlignment="1">
      <alignment horizontal="center" vertical="center"/>
    </xf>
    <xf numFmtId="0" fontId="39" fillId="0" borderId="19" xfId="0" applyFont="1" applyBorder="1"/>
    <xf numFmtId="0" fontId="37" fillId="27" borderId="25" xfId="0" applyFont="1" applyFill="1" applyBorder="1" applyAlignment="1">
      <alignment horizontal="center" vertical="center" wrapText="1"/>
    </xf>
    <xf numFmtId="169" fontId="22" fillId="0" borderId="0" xfId="0" applyNumberFormat="1" applyFont="1"/>
    <xf numFmtId="0" fontId="30" fillId="33" borderId="30" xfId="0" applyFont="1" applyFill="1" applyBorder="1" applyAlignment="1">
      <alignment horizontal="right" vertical="center"/>
    </xf>
    <xf numFmtId="49" fontId="22" fillId="33" borderId="30" xfId="0" applyNumberFormat="1" applyFont="1" applyFill="1" applyBorder="1" applyAlignment="1">
      <alignment horizontal="center" vertical="center"/>
    </xf>
    <xf numFmtId="0" fontId="22" fillId="33" borderId="3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vertical="center"/>
    </xf>
    <xf numFmtId="0" fontId="43" fillId="0" borderId="0" xfId="0" applyFont="1" applyAlignment="1">
      <alignment horizontal="right"/>
    </xf>
    <xf numFmtId="49" fontId="0" fillId="0" borderId="0" xfId="0" applyNumberFormat="1"/>
    <xf numFmtId="0" fontId="35" fillId="0" borderId="0" xfId="0" applyFont="1"/>
    <xf numFmtId="0" fontId="23" fillId="0" borderId="0" xfId="0" applyFont="1" applyAlignment="1">
      <alignment horizontal="right"/>
    </xf>
    <xf numFmtId="49" fontId="22" fillId="0" borderId="0" xfId="0" applyNumberFormat="1" applyFont="1"/>
    <xf numFmtId="0" fontId="22" fillId="0" borderId="11" xfId="0" applyFont="1" applyBorder="1" applyAlignment="1">
      <alignment horizontal="left" vertical="center"/>
    </xf>
    <xf numFmtId="1" fontId="22" fillId="0" borderId="11" xfId="0" applyNumberFormat="1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6" fillId="0" borderId="19" xfId="0" applyFont="1" applyBorder="1" applyAlignment="1">
      <alignment horizontal="center" vertical="center"/>
    </xf>
    <xf numFmtId="1" fontId="22" fillId="24" borderId="15" xfId="0" applyNumberFormat="1" applyFont="1" applyFill="1" applyBorder="1" applyAlignment="1">
      <alignment horizontal="center" vertical="center"/>
    </xf>
    <xf numFmtId="164" fontId="50" fillId="32" borderId="31" xfId="60" applyNumberFormat="1" applyFont="1" applyFill="1" applyBorder="1" applyAlignment="1">
      <alignment horizontal="left" vertical="center" wrapText="1"/>
    </xf>
    <xf numFmtId="164" fontId="50" fillId="32" borderId="33" xfId="60" applyNumberFormat="1" applyFont="1" applyFill="1" applyBorder="1" applyAlignment="1">
      <alignment horizontal="left" vertical="center" wrapText="1"/>
    </xf>
    <xf numFmtId="0" fontId="52" fillId="34" borderId="32" xfId="87" applyFont="1" applyFill="1" applyBorder="1" applyAlignment="1">
      <alignment horizontal="center" vertical="center" wrapText="1"/>
    </xf>
    <xf numFmtId="0" fontId="52" fillId="26" borderId="32" xfId="87" applyFont="1" applyFill="1" applyBorder="1" applyAlignment="1">
      <alignment horizontal="center" vertical="center" wrapText="1"/>
    </xf>
    <xf numFmtId="0" fontId="52" fillId="27" borderId="32" xfId="0" applyFont="1" applyFill="1" applyBorder="1" applyAlignment="1">
      <alignment horizontal="center" vertical="center" wrapText="1"/>
    </xf>
    <xf numFmtId="0" fontId="32" fillId="27" borderId="32" xfId="0" applyFont="1" applyFill="1" applyBorder="1" applyAlignment="1">
      <alignment horizontal="center" vertical="center" wrapText="1"/>
    </xf>
    <xf numFmtId="2" fontId="40" fillId="0" borderId="0" xfId="0" applyNumberFormat="1" applyFont="1"/>
    <xf numFmtId="2" fontId="22" fillId="0" borderId="0" xfId="0" applyNumberFormat="1" applyFont="1" applyAlignment="1">
      <alignment horizontal="center" vertical="center"/>
    </xf>
    <xf numFmtId="0" fontId="32" fillId="27" borderId="45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vertical="center"/>
    </xf>
    <xf numFmtId="49" fontId="26" fillId="0" borderId="20" xfId="0" applyNumberFormat="1" applyFont="1" applyBorder="1" applyAlignment="1">
      <alignment vertical="center"/>
    </xf>
    <xf numFmtId="0" fontId="26" fillId="0" borderId="21" xfId="0" applyFont="1" applyBorder="1" applyAlignment="1">
      <alignment horizontal="left" vertical="center"/>
    </xf>
    <xf numFmtId="0" fontId="29" fillId="0" borderId="19" xfId="0" applyFont="1" applyBorder="1" applyAlignment="1">
      <alignment horizontal="left" vertical="center"/>
    </xf>
    <xf numFmtId="0" fontId="71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29" fillId="0" borderId="20" xfId="0" applyFont="1" applyBorder="1" applyAlignment="1">
      <alignment horizontal="left" vertical="center"/>
    </xf>
    <xf numFmtId="164" fontId="53" fillId="35" borderId="31" xfId="0" applyNumberFormat="1" applyFont="1" applyFill="1" applyBorder="1" applyAlignment="1">
      <alignment horizontal="center" vertical="center"/>
    </xf>
    <xf numFmtId="166" fontId="33" fillId="0" borderId="19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41" fillId="31" borderId="46" xfId="0" applyFont="1" applyFill="1" applyBorder="1" applyAlignment="1">
      <alignment horizontal="center" vertical="center"/>
    </xf>
    <xf numFmtId="0" fontId="37" fillId="27" borderId="32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6" fillId="0" borderId="0" xfId="0" applyFont="1"/>
    <xf numFmtId="0" fontId="32" fillId="27" borderId="44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169" fontId="23" fillId="0" borderId="0" xfId="0" applyNumberFormat="1" applyFont="1" applyAlignment="1">
      <alignment horizontal="center" vertical="center"/>
    </xf>
    <xf numFmtId="169" fontId="24" fillId="0" borderId="0" xfId="0" applyNumberFormat="1" applyFont="1" applyAlignment="1">
      <alignment vertical="top"/>
    </xf>
    <xf numFmtId="169" fontId="0" fillId="0" borderId="0" xfId="0" applyNumberFormat="1" applyAlignment="1">
      <alignment vertical="top"/>
    </xf>
    <xf numFmtId="41" fontId="1" fillId="0" borderId="19" xfId="0" applyNumberFormat="1" applyFont="1" applyBorder="1" applyAlignment="1">
      <alignment horizontal="center" vertical="center"/>
    </xf>
    <xf numFmtId="171" fontId="1" fillId="0" borderId="19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0" fontId="0" fillId="0" borderId="0" xfId="0" applyNumberFormat="1"/>
    <xf numFmtId="166" fontId="0" fillId="0" borderId="0" xfId="0" applyNumberFormat="1"/>
    <xf numFmtId="0" fontId="50" fillId="0" borderId="0" xfId="0" applyFont="1" applyAlignment="1">
      <alignment vertical="center"/>
    </xf>
    <xf numFmtId="0" fontId="73" fillId="0" borderId="0" xfId="0" applyFont="1" applyAlignment="1">
      <alignment vertical="top"/>
    </xf>
    <xf numFmtId="0" fontId="74" fillId="0" borderId="19" xfId="0" applyFont="1" applyBorder="1" applyAlignment="1">
      <alignment horizontal="center" vertical="center"/>
    </xf>
    <xf numFmtId="0" fontId="75" fillId="0" borderId="19" xfId="0" applyFont="1" applyBorder="1" applyAlignment="1">
      <alignment horizontal="center" vertical="center" wrapText="1"/>
    </xf>
    <xf numFmtId="1" fontId="75" fillId="0" borderId="19" xfId="0" applyNumberFormat="1" applyFont="1" applyBorder="1" applyAlignment="1">
      <alignment horizontal="center" vertical="center" wrapText="1"/>
    </xf>
    <xf numFmtId="1" fontId="29" fillId="25" borderId="19" xfId="0" quotePrefix="1" applyNumberFormat="1" applyFont="1" applyFill="1" applyBorder="1" applyAlignment="1">
      <alignment horizontal="center" vertical="center" wrapText="1"/>
    </xf>
    <xf numFmtId="1" fontId="29" fillId="25" borderId="19" xfId="0" applyNumberFormat="1" applyFont="1" applyFill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22" fillId="67" borderId="15" xfId="0" applyFont="1" applyFill="1" applyBorder="1" applyAlignment="1">
      <alignment horizontal="center" vertical="center"/>
    </xf>
    <xf numFmtId="0" fontId="22" fillId="67" borderId="15" xfId="0" applyFont="1" applyFill="1" applyBorder="1" applyAlignment="1">
      <alignment horizontal="center" vertical="center" wrapText="1"/>
    </xf>
    <xf numFmtId="166" fontId="22" fillId="67" borderId="15" xfId="0" applyNumberFormat="1" applyFont="1" applyFill="1" applyBorder="1" applyAlignment="1">
      <alignment horizontal="center" vertical="center" wrapText="1"/>
    </xf>
    <xf numFmtId="1" fontId="22" fillId="67" borderId="15" xfId="0" applyNumberFormat="1" applyFont="1" applyFill="1" applyBorder="1" applyAlignment="1">
      <alignment horizontal="center" vertical="center" wrapText="1"/>
    </xf>
    <xf numFmtId="0" fontId="0" fillId="67" borderId="15" xfId="0" applyFill="1" applyBorder="1" applyAlignment="1">
      <alignment horizontal="center" vertical="center" wrapText="1"/>
    </xf>
    <xf numFmtId="0" fontId="30" fillId="24" borderId="49" xfId="0" applyFont="1" applyFill="1" applyBorder="1" applyAlignment="1">
      <alignment vertical="center"/>
    </xf>
    <xf numFmtId="1" fontId="22" fillId="24" borderId="49" xfId="0" applyNumberFormat="1" applyFont="1" applyFill="1" applyBorder="1" applyAlignment="1">
      <alignment horizontal="center" vertical="center"/>
    </xf>
    <xf numFmtId="166" fontId="22" fillId="24" borderId="49" xfId="0" applyNumberFormat="1" applyFont="1" applyFill="1" applyBorder="1" applyAlignment="1">
      <alignment horizontal="center" vertical="center"/>
    </xf>
    <xf numFmtId="2" fontId="22" fillId="24" borderId="49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22" fillId="24" borderId="14" xfId="0" applyFont="1" applyFill="1" applyBorder="1" applyAlignment="1">
      <alignment horizontal="left" vertical="center"/>
    </xf>
    <xf numFmtId="1" fontId="22" fillId="24" borderId="14" xfId="0" applyNumberFormat="1" applyFont="1" applyFill="1" applyBorder="1" applyAlignment="1">
      <alignment horizontal="center" vertical="center"/>
    </xf>
    <xf numFmtId="1" fontId="22" fillId="24" borderId="14" xfId="0" applyNumberFormat="1" applyFont="1" applyFill="1" applyBorder="1" applyAlignment="1">
      <alignment horizontal="center" vertical="center" wrapText="1"/>
    </xf>
    <xf numFmtId="0" fontId="28" fillId="0" borderId="50" xfId="0" applyFont="1" applyBorder="1" applyAlignment="1">
      <alignment vertical="center"/>
    </xf>
    <xf numFmtId="41" fontId="1" fillId="0" borderId="50" xfId="0" applyNumberFormat="1" applyFont="1" applyBorder="1" applyAlignment="1">
      <alignment horizontal="center" vertical="center"/>
    </xf>
    <xf numFmtId="166" fontId="1" fillId="0" borderId="50" xfId="0" applyNumberFormat="1" applyFont="1" applyBorder="1" applyAlignment="1">
      <alignment horizontal="center" vertical="center"/>
    </xf>
    <xf numFmtId="166" fontId="0" fillId="25" borderId="50" xfId="0" applyNumberFormat="1" applyFill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0" fontId="28" fillId="0" borderId="19" xfId="0" applyFont="1" applyBorder="1" applyAlignment="1">
      <alignment vertical="center"/>
    </xf>
    <xf numFmtId="166" fontId="0" fillId="25" borderId="19" xfId="0" applyNumberFormat="1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24" fillId="25" borderId="0" xfId="0" applyFont="1" applyFill="1" applyAlignment="1">
      <alignment horizontal="left" vertical="center"/>
    </xf>
    <xf numFmtId="166" fontId="1" fillId="0" borderId="19" xfId="0" applyNumberFormat="1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66" fontId="0" fillId="0" borderId="0" xfId="0" applyNumberFormat="1" applyAlignment="1">
      <alignment horizontal="left" vertical="center"/>
    </xf>
    <xf numFmtId="166" fontId="50" fillId="0" borderId="0" xfId="0" applyNumberFormat="1" applyFont="1" applyAlignment="1">
      <alignment vertical="center"/>
    </xf>
    <xf numFmtId="1" fontId="0" fillId="0" borderId="0" xfId="0" applyNumberFormat="1" applyAlignment="1">
      <alignment horizontal="left" vertical="center"/>
    </xf>
    <xf numFmtId="0" fontId="25" fillId="0" borderId="0" xfId="0" applyFont="1" applyAlignment="1">
      <alignment horizontal="left"/>
    </xf>
    <xf numFmtId="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166" fontId="25" fillId="0" borderId="0" xfId="0" applyNumberFormat="1" applyFont="1" applyAlignment="1">
      <alignment horizontal="center"/>
    </xf>
    <xf numFmtId="1" fontId="24" fillId="0" borderId="11" xfId="0" applyNumberFormat="1" applyFont="1" applyBorder="1" applyAlignment="1">
      <alignment horizontal="center" vertical="center" wrapText="1"/>
    </xf>
    <xf numFmtId="169" fontId="22" fillId="0" borderId="0" xfId="0" applyNumberFormat="1" applyFon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6" fontId="76" fillId="0" borderId="0" xfId="0" applyNumberFormat="1" applyFont="1" applyAlignment="1">
      <alignment vertical="center"/>
    </xf>
    <xf numFmtId="166" fontId="76" fillId="0" borderId="0" xfId="0" applyNumberFormat="1" applyFont="1"/>
    <xf numFmtId="1" fontId="76" fillId="0" borderId="0" xfId="0" applyNumberFormat="1" applyFont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/>
    </xf>
    <xf numFmtId="9" fontId="0" fillId="0" borderId="0" xfId="0" applyNumberFormat="1"/>
    <xf numFmtId="170" fontId="0" fillId="0" borderId="0" xfId="0" applyNumberFormat="1" applyAlignment="1">
      <alignment vertical="center"/>
    </xf>
    <xf numFmtId="1" fontId="76" fillId="0" borderId="0" xfId="0" applyNumberFormat="1" applyFont="1"/>
    <xf numFmtId="166" fontId="77" fillId="0" borderId="0" xfId="0" applyNumberFormat="1" applyFont="1" applyAlignment="1">
      <alignment horizontal="center" vertical="center" wrapText="1"/>
    </xf>
    <xf numFmtId="169" fontId="0" fillId="25" borderId="0" xfId="0" applyNumberFormat="1" applyFill="1"/>
    <xf numFmtId="0" fontId="0" fillId="25" borderId="0" xfId="0" applyFill="1"/>
    <xf numFmtId="169" fontId="0" fillId="0" borderId="0" xfId="0" applyNumberFormat="1" applyAlignment="1">
      <alignment horizontal="center" vertical="top" wrapText="1"/>
    </xf>
    <xf numFmtId="169" fontId="0" fillId="0" borderId="0" xfId="0" applyNumberFormat="1" applyAlignment="1">
      <alignment horizontal="center" vertical="center" wrapText="1"/>
    </xf>
    <xf numFmtId="169" fontId="0" fillId="0" borderId="0" xfId="0" applyNumberFormat="1" applyAlignment="1">
      <alignment horizontal="center" vertical="top"/>
    </xf>
    <xf numFmtId="0" fontId="0" fillId="25" borderId="0" xfId="0" applyFill="1" applyAlignment="1">
      <alignment vertical="center"/>
    </xf>
    <xf numFmtId="1" fontId="0" fillId="25" borderId="0" xfId="0" applyNumberFormat="1" applyFill="1"/>
    <xf numFmtId="0" fontId="24" fillId="25" borderId="0" xfId="0" applyFont="1" applyFill="1"/>
    <xf numFmtId="0" fontId="50" fillId="0" borderId="11" xfId="0" applyFont="1" applyBorder="1" applyAlignment="1">
      <alignment horizontal="center" vertical="center"/>
    </xf>
    <xf numFmtId="0" fontId="78" fillId="0" borderId="11" xfId="0" applyFont="1" applyBorder="1" applyAlignment="1">
      <alignment horizontal="center" vertical="center" wrapText="1"/>
    </xf>
    <xf numFmtId="1" fontId="0" fillId="25" borderId="11" xfId="0" quotePrefix="1" applyNumberFormat="1" applyFill="1" applyBorder="1" applyAlignment="1">
      <alignment horizontal="center" vertical="center" wrapText="1"/>
    </xf>
    <xf numFmtId="1" fontId="0" fillId="25" borderId="11" xfId="0" applyNumberForma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30" fillId="24" borderId="13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41" fontId="1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66" fontId="0" fillId="25" borderId="11" xfId="0" applyNumberForma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49" fontId="79" fillId="0" borderId="0" xfId="0" applyNumberFormat="1" applyFont="1" applyAlignment="1">
      <alignment horizontal="left" vertical="center"/>
    </xf>
    <xf numFmtId="49" fontId="79" fillId="0" borderId="0" xfId="0" applyNumberFormat="1" applyFont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49" fontId="81" fillId="0" borderId="0" xfId="0" applyNumberFormat="1" applyFont="1" applyAlignment="1">
      <alignment horizontal="left" vertical="center" wrapText="1"/>
    </xf>
    <xf numFmtId="166" fontId="81" fillId="0" borderId="0" xfId="0" applyNumberFormat="1" applyFont="1" applyAlignment="1">
      <alignment horizontal="center" vertical="center" wrapText="1"/>
    </xf>
    <xf numFmtId="1" fontId="0" fillId="25" borderId="0" xfId="0" applyNumberFormat="1" applyFill="1" applyAlignment="1">
      <alignment horizontal="center"/>
    </xf>
    <xf numFmtId="2" fontId="22" fillId="0" borderId="11" xfId="0" applyNumberFormat="1" applyFont="1" applyBorder="1" applyAlignment="1">
      <alignment horizontal="center" vertical="center" wrapText="1"/>
    </xf>
    <xf numFmtId="2" fontId="27" fillId="0" borderId="11" xfId="0" applyNumberFormat="1" applyFont="1" applyBorder="1" applyAlignment="1">
      <alignment horizontal="center" vertical="center" wrapText="1"/>
    </xf>
    <xf numFmtId="2" fontId="0" fillId="25" borderId="0" xfId="0" applyNumberFormat="1" applyFill="1"/>
    <xf numFmtId="166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49" fontId="79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 wrapText="1"/>
    </xf>
    <xf numFmtId="1" fontId="1" fillId="0" borderId="19" xfId="0" applyNumberFormat="1" applyFont="1" applyBorder="1" applyAlignment="1">
      <alignment horizontal="center" vertical="center"/>
    </xf>
    <xf numFmtId="0" fontId="0" fillId="0" borderId="0" xfId="181" applyNumberFormat="1" applyFont="1" applyFill="1" applyBorder="1" applyAlignment="1">
      <alignment horizontal="center" vertical="top"/>
    </xf>
    <xf numFmtId="169" fontId="22" fillId="0" borderId="0" xfId="0" applyNumberFormat="1" applyFont="1" applyAlignment="1">
      <alignment horizontal="left" vertical="center" wrapText="1"/>
    </xf>
    <xf numFmtId="166" fontId="22" fillId="0" borderId="11" xfId="0" applyNumberFormat="1" applyFont="1" applyBorder="1" applyAlignment="1">
      <alignment horizontal="center" vertical="center" wrapText="1"/>
    </xf>
    <xf numFmtId="0" fontId="0" fillId="24" borderId="24" xfId="0" applyFill="1" applyBorder="1" applyAlignment="1">
      <alignment horizontal="left"/>
    </xf>
    <xf numFmtId="0" fontId="0" fillId="68" borderId="24" xfId="0" applyFill="1" applyBorder="1" applyAlignment="1">
      <alignment horizontal="left"/>
    </xf>
    <xf numFmtId="0" fontId="33" fillId="0" borderId="43" xfId="60" applyFont="1" applyBorder="1" applyAlignment="1">
      <alignment horizontal="center" vertical="center" wrapText="1"/>
    </xf>
    <xf numFmtId="0" fontId="51" fillId="24" borderId="17" xfId="60" applyFont="1" applyFill="1" applyBorder="1" applyAlignment="1">
      <alignment horizontal="center" vertical="center" wrapText="1"/>
    </xf>
    <xf numFmtId="0" fontId="51" fillId="24" borderId="17" xfId="60" applyFont="1" applyFill="1" applyBorder="1" applyAlignment="1">
      <alignment vertical="center" wrapText="1"/>
    </xf>
    <xf numFmtId="164" fontId="50" fillId="24" borderId="16" xfId="60" applyNumberFormat="1" applyFont="1" applyFill="1" applyBorder="1" applyAlignment="1">
      <alignment horizontal="left" vertical="center" wrapText="1"/>
    </xf>
    <xf numFmtId="0" fontId="51" fillId="70" borderId="17" xfId="60" applyFont="1" applyFill="1" applyBorder="1" applyAlignment="1">
      <alignment horizontal="center" vertical="center" wrapText="1"/>
    </xf>
    <xf numFmtId="0" fontId="51" fillId="70" borderId="17" xfId="60" applyFont="1" applyFill="1" applyBorder="1" applyAlignment="1">
      <alignment vertical="center" wrapText="1"/>
    </xf>
    <xf numFmtId="0" fontId="82" fillId="0" borderId="0" xfId="0" applyFont="1" applyAlignment="1">
      <alignment horizontal="center"/>
    </xf>
    <xf numFmtId="0" fontId="83" fillId="0" borderId="0" xfId="0" applyFont="1"/>
    <xf numFmtId="170" fontId="0" fillId="0" borderId="48" xfId="0" applyNumberFormat="1" applyBorder="1"/>
    <xf numFmtId="1" fontId="0" fillId="0" borderId="16" xfId="0" applyNumberFormat="1" applyBorder="1" applyAlignment="1">
      <alignment horizontal="center" vertical="center"/>
    </xf>
    <xf numFmtId="0" fontId="33" fillId="0" borderId="51" xfId="60" applyFont="1" applyBorder="1" applyAlignment="1">
      <alignment horizontal="center" vertical="center" wrapText="1"/>
    </xf>
    <xf numFmtId="0" fontId="86" fillId="69" borderId="47" xfId="60" applyFont="1" applyFill="1" applyBorder="1" applyAlignment="1">
      <alignment horizontal="center" vertical="center" wrapText="1"/>
    </xf>
    <xf numFmtId="41" fontId="0" fillId="25" borderId="0" xfId="0" applyNumberFormat="1" applyFill="1"/>
    <xf numFmtId="1" fontId="0" fillId="71" borderId="16" xfId="0" applyNumberForma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</cellXfs>
  <cellStyles count="182">
    <cellStyle name="20% - Énfasis1" xfId="137" builtinId="30" customBuiltin="1"/>
    <cellStyle name="20% - Énfasis1 2" xfId="1" xr:uid="{00000000-0005-0000-0000-000001000000}"/>
    <cellStyle name="20% - Énfasis1 2 2" xfId="2" xr:uid="{00000000-0005-0000-0000-000002000000}"/>
    <cellStyle name="20% - Énfasis2" xfId="141" builtinId="34" customBuiltin="1"/>
    <cellStyle name="20% - Énfasis2 2" xfId="3" xr:uid="{00000000-0005-0000-0000-000004000000}"/>
    <cellStyle name="20% - Énfasis2 2 2" xfId="4" xr:uid="{00000000-0005-0000-0000-000005000000}"/>
    <cellStyle name="20% - Énfasis3" xfId="145" builtinId="38" customBuiltin="1"/>
    <cellStyle name="20% - Énfasis3 2" xfId="5" xr:uid="{00000000-0005-0000-0000-000007000000}"/>
    <cellStyle name="20% - Énfasis3 2 2" xfId="6" xr:uid="{00000000-0005-0000-0000-000008000000}"/>
    <cellStyle name="20% - Énfasis4" xfId="149" builtinId="42" customBuiltin="1"/>
    <cellStyle name="20% - Énfasis4 2" xfId="7" xr:uid="{00000000-0005-0000-0000-00000A000000}"/>
    <cellStyle name="20% - Énfasis4 2 2" xfId="8" xr:uid="{00000000-0005-0000-0000-00000B000000}"/>
    <cellStyle name="20% - Énfasis5" xfId="153" builtinId="46" customBuiltin="1"/>
    <cellStyle name="20% - Énfasis5 2" xfId="9" xr:uid="{00000000-0005-0000-0000-00000D000000}"/>
    <cellStyle name="20% - Énfasis5 2 2" xfId="10" xr:uid="{00000000-0005-0000-0000-00000E000000}"/>
    <cellStyle name="20% - Énfasis6" xfId="157" builtinId="50" customBuiltin="1"/>
    <cellStyle name="20% - Énfasis6 2" xfId="11" xr:uid="{00000000-0005-0000-0000-000010000000}"/>
    <cellStyle name="20% - Énfasis6 2 2" xfId="12" xr:uid="{00000000-0005-0000-0000-000011000000}"/>
    <cellStyle name="40% - Énfasis1" xfId="138" builtinId="31" customBuiltin="1"/>
    <cellStyle name="40% - Énfasis1 2" xfId="13" xr:uid="{00000000-0005-0000-0000-000013000000}"/>
    <cellStyle name="40% - Énfasis1 2 2" xfId="14" xr:uid="{00000000-0005-0000-0000-000014000000}"/>
    <cellStyle name="40% - Énfasis2" xfId="142" builtinId="35" customBuiltin="1"/>
    <cellStyle name="40% - Énfasis2 2" xfId="15" xr:uid="{00000000-0005-0000-0000-000016000000}"/>
    <cellStyle name="40% - Énfasis2 2 2" xfId="16" xr:uid="{00000000-0005-0000-0000-000017000000}"/>
    <cellStyle name="40% - Énfasis3" xfId="146" builtinId="39" customBuiltin="1"/>
    <cellStyle name="40% - Énfasis3 2" xfId="17" xr:uid="{00000000-0005-0000-0000-000019000000}"/>
    <cellStyle name="40% - Énfasis3 2 2" xfId="18" xr:uid="{00000000-0005-0000-0000-00001A000000}"/>
    <cellStyle name="40% - Énfasis4" xfId="150" builtinId="43" customBuiltin="1"/>
    <cellStyle name="40% - Énfasis4 2" xfId="19" xr:uid="{00000000-0005-0000-0000-00001C000000}"/>
    <cellStyle name="40% - Énfasis4 2 2" xfId="20" xr:uid="{00000000-0005-0000-0000-00001D000000}"/>
    <cellStyle name="40% - Énfasis5" xfId="154" builtinId="47" customBuiltin="1"/>
    <cellStyle name="40% - Énfasis5 2" xfId="21" xr:uid="{00000000-0005-0000-0000-00001F000000}"/>
    <cellStyle name="40% - Énfasis5 2 2" xfId="22" xr:uid="{00000000-0005-0000-0000-000020000000}"/>
    <cellStyle name="40% - Énfasis6" xfId="158" builtinId="51" customBuiltin="1"/>
    <cellStyle name="40% - Énfasis6 2" xfId="23" xr:uid="{00000000-0005-0000-0000-000022000000}"/>
    <cellStyle name="40% - Énfasis6 2 2" xfId="24" xr:uid="{00000000-0005-0000-0000-000023000000}"/>
    <cellStyle name="60% - Énfasis1" xfId="139" builtinId="32" customBuiltin="1"/>
    <cellStyle name="60% - Énfasis1 2" xfId="25" xr:uid="{00000000-0005-0000-0000-000025000000}"/>
    <cellStyle name="60% - Énfasis2" xfId="143" builtinId="36" customBuiltin="1"/>
    <cellStyle name="60% - Énfasis2 2" xfId="26" xr:uid="{00000000-0005-0000-0000-000027000000}"/>
    <cellStyle name="60% - Énfasis3" xfId="147" builtinId="40" customBuiltin="1"/>
    <cellStyle name="60% - Énfasis3 2" xfId="27" xr:uid="{00000000-0005-0000-0000-000029000000}"/>
    <cellStyle name="60% - Énfasis4" xfId="151" builtinId="44" customBuiltin="1"/>
    <cellStyle name="60% - Énfasis4 2" xfId="28" xr:uid="{00000000-0005-0000-0000-00002B000000}"/>
    <cellStyle name="60% - Énfasis5" xfId="155" builtinId="48" customBuiltin="1"/>
    <cellStyle name="60% - Énfasis5 2" xfId="29" xr:uid="{00000000-0005-0000-0000-00002D000000}"/>
    <cellStyle name="60% - Énfasis6" xfId="159" builtinId="52" customBuiltin="1"/>
    <cellStyle name="60% - Énfasis6 2" xfId="30" xr:uid="{00000000-0005-0000-0000-00002F000000}"/>
    <cellStyle name="Buena 2" xfId="31" xr:uid="{00000000-0005-0000-0000-000030000000}"/>
    <cellStyle name="Bueno" xfId="124" builtinId="26" customBuiltin="1"/>
    <cellStyle name="Cálculo" xfId="129" builtinId="22" customBuiltin="1"/>
    <cellStyle name="Cálculo 2" xfId="32" xr:uid="{00000000-0005-0000-0000-000033000000}"/>
    <cellStyle name="Cálculo 3" xfId="33" xr:uid="{00000000-0005-0000-0000-000034000000}"/>
    <cellStyle name="Cálculo 4" xfId="34" xr:uid="{00000000-0005-0000-0000-000035000000}"/>
    <cellStyle name="Cálculo 5" xfId="35" xr:uid="{00000000-0005-0000-0000-000036000000}"/>
    <cellStyle name="Cálculo 6" xfId="36" xr:uid="{00000000-0005-0000-0000-000037000000}"/>
    <cellStyle name="Celda de comprobación" xfId="131" builtinId="23" customBuiltin="1"/>
    <cellStyle name="Celda de comprobación 2" xfId="37" xr:uid="{00000000-0005-0000-0000-000039000000}"/>
    <cellStyle name="Celda vinculada" xfId="130" builtinId="24" customBuiltin="1"/>
    <cellStyle name="Celda vinculada 2" xfId="38" xr:uid="{00000000-0005-0000-0000-00003B000000}"/>
    <cellStyle name="Date" xfId="100" xr:uid="{00000000-0005-0000-0000-00003C000000}"/>
    <cellStyle name="Encabezado 1" xfId="120" builtinId="16" customBuiltin="1"/>
    <cellStyle name="Encabezado 1 2" xfId="39" xr:uid="{00000000-0005-0000-0000-00003E000000}"/>
    <cellStyle name="Encabezado 4" xfId="123" builtinId="19" customBuiltin="1"/>
    <cellStyle name="Encabezado 4 2" xfId="40" xr:uid="{00000000-0005-0000-0000-000040000000}"/>
    <cellStyle name="Énfasis1" xfId="136" builtinId="29" customBuiltin="1"/>
    <cellStyle name="Énfasis1 2" xfId="41" xr:uid="{00000000-0005-0000-0000-000042000000}"/>
    <cellStyle name="Énfasis2" xfId="140" builtinId="33" customBuiltin="1"/>
    <cellStyle name="Énfasis2 2" xfId="42" xr:uid="{00000000-0005-0000-0000-000044000000}"/>
    <cellStyle name="Énfasis3" xfId="144" builtinId="37" customBuiltin="1"/>
    <cellStyle name="Énfasis3 2" xfId="43" xr:uid="{00000000-0005-0000-0000-000046000000}"/>
    <cellStyle name="Énfasis4" xfId="148" builtinId="41" customBuiltin="1"/>
    <cellStyle name="Énfasis4 2" xfId="44" xr:uid="{00000000-0005-0000-0000-000048000000}"/>
    <cellStyle name="Énfasis5" xfId="152" builtinId="45" customBuiltin="1"/>
    <cellStyle name="Énfasis5 2" xfId="45" xr:uid="{00000000-0005-0000-0000-00004A000000}"/>
    <cellStyle name="Énfasis6" xfId="156" builtinId="49" customBuiltin="1"/>
    <cellStyle name="Énfasis6 2" xfId="46" xr:uid="{00000000-0005-0000-0000-00004C000000}"/>
    <cellStyle name="Entrada" xfId="127" builtinId="20" customBuiltin="1"/>
    <cellStyle name="Entrada 2" xfId="47" xr:uid="{00000000-0005-0000-0000-00004E000000}"/>
    <cellStyle name="Entrada 3" xfId="48" xr:uid="{00000000-0005-0000-0000-00004F000000}"/>
    <cellStyle name="Entrada 4" xfId="49" xr:uid="{00000000-0005-0000-0000-000050000000}"/>
    <cellStyle name="Entrada 5" xfId="50" xr:uid="{00000000-0005-0000-0000-000051000000}"/>
    <cellStyle name="Entrada 6" xfId="51" xr:uid="{00000000-0005-0000-0000-000052000000}"/>
    <cellStyle name="Euro" xfId="52" xr:uid="{00000000-0005-0000-0000-000053000000}"/>
    <cellStyle name="Euro 2" xfId="88" xr:uid="{00000000-0005-0000-0000-000054000000}"/>
    <cellStyle name="Fixed" xfId="101" xr:uid="{00000000-0005-0000-0000-000055000000}"/>
    <cellStyle name="HEADING1" xfId="102" xr:uid="{00000000-0005-0000-0000-000056000000}"/>
    <cellStyle name="HEADING2" xfId="103" xr:uid="{00000000-0005-0000-0000-000057000000}"/>
    <cellStyle name="Incorrecto" xfId="125" builtinId="27" customBuiltin="1"/>
    <cellStyle name="Incorrecto 2" xfId="53" xr:uid="{00000000-0005-0000-0000-000059000000}"/>
    <cellStyle name="Millares 2" xfId="54" xr:uid="{00000000-0005-0000-0000-00005A000000}"/>
    <cellStyle name="Millares 2 2" xfId="105" xr:uid="{00000000-0005-0000-0000-00005B000000}"/>
    <cellStyle name="Millares 2 2 2" xfId="113" xr:uid="{00000000-0005-0000-0000-00005C000000}"/>
    <cellStyle name="Millares 2 2 3" xfId="115" xr:uid="{00000000-0005-0000-0000-00005D000000}"/>
    <cellStyle name="Millares 2 3" xfId="112" xr:uid="{00000000-0005-0000-0000-00005E000000}"/>
    <cellStyle name="Millares 2 4" xfId="114" xr:uid="{00000000-0005-0000-0000-00005F000000}"/>
    <cellStyle name="Neutral" xfId="126" builtinId="28" customBuiltin="1"/>
    <cellStyle name="Neutral 2" xfId="55" xr:uid="{00000000-0005-0000-0000-000061000000}"/>
    <cellStyle name="Normal" xfId="0" builtinId="0"/>
    <cellStyle name="Normal 10" xfId="109" xr:uid="{00000000-0005-0000-0000-000063000000}"/>
    <cellStyle name="Normal 11" xfId="110" xr:uid="{00000000-0005-0000-0000-000064000000}"/>
    <cellStyle name="Normal 11 2" xfId="111" xr:uid="{00000000-0005-0000-0000-000065000000}"/>
    <cellStyle name="Normal 11 3" xfId="116" xr:uid="{00000000-0005-0000-0000-000066000000}"/>
    <cellStyle name="Normal 12" xfId="118" xr:uid="{00000000-0005-0000-0000-000067000000}"/>
    <cellStyle name="Normal 13" xfId="180" xr:uid="{00000000-0005-0000-0000-000068000000}"/>
    <cellStyle name="Normal 2" xfId="56" xr:uid="{00000000-0005-0000-0000-000069000000}"/>
    <cellStyle name="Normal 2 10" xfId="169" xr:uid="{00000000-0005-0000-0000-00006A000000}"/>
    <cellStyle name="Normal 2 11" xfId="171" xr:uid="{00000000-0005-0000-0000-00006B000000}"/>
    <cellStyle name="Normal 2 2" xfId="57" xr:uid="{00000000-0005-0000-0000-00006C000000}"/>
    <cellStyle name="Normal 2 2 2" xfId="89" xr:uid="{00000000-0005-0000-0000-00006D000000}"/>
    <cellStyle name="Normal 2 2 2 2" xfId="175" xr:uid="{00000000-0005-0000-0000-00006E000000}"/>
    <cellStyle name="Normal 2 2 3" xfId="160" xr:uid="{00000000-0005-0000-0000-00006F000000}"/>
    <cellStyle name="Normal 2 3" xfId="106" xr:uid="{00000000-0005-0000-0000-000070000000}"/>
    <cellStyle name="Normal 2 3 2" xfId="161" xr:uid="{00000000-0005-0000-0000-000071000000}"/>
    <cellStyle name="Normal 2 4" xfId="163" xr:uid="{00000000-0005-0000-0000-000072000000}"/>
    <cellStyle name="Normal 2 5" xfId="164" xr:uid="{00000000-0005-0000-0000-000073000000}"/>
    <cellStyle name="Normal 2 6" xfId="165" xr:uid="{00000000-0005-0000-0000-000074000000}"/>
    <cellStyle name="Normal 2 7" xfId="166" xr:uid="{00000000-0005-0000-0000-000075000000}"/>
    <cellStyle name="Normal 2 8" xfId="167" xr:uid="{00000000-0005-0000-0000-000076000000}"/>
    <cellStyle name="Normal 2 9" xfId="168" xr:uid="{00000000-0005-0000-0000-000077000000}"/>
    <cellStyle name="Normal 2_Dic" xfId="162" xr:uid="{00000000-0005-0000-0000-000078000000}"/>
    <cellStyle name="Normal 3" xfId="58" xr:uid="{00000000-0005-0000-0000-000079000000}"/>
    <cellStyle name="Normal 3 2" xfId="59" xr:uid="{00000000-0005-0000-0000-00007A000000}"/>
    <cellStyle name="Normal 3 2 2" xfId="176" xr:uid="{00000000-0005-0000-0000-00007B000000}"/>
    <cellStyle name="Normal 3 3" xfId="90" xr:uid="{00000000-0005-0000-0000-00007C000000}"/>
    <cellStyle name="Normal 3 4" xfId="107" xr:uid="{00000000-0005-0000-0000-00007D000000}"/>
    <cellStyle name="Normal 3 5" xfId="99" xr:uid="{00000000-0005-0000-0000-00007E000000}"/>
    <cellStyle name="Normal 39" xfId="60" xr:uid="{00000000-0005-0000-0000-00007F000000}"/>
    <cellStyle name="Normal 4" xfId="91" xr:uid="{00000000-0005-0000-0000-000080000000}"/>
    <cellStyle name="Normal 45" xfId="92" xr:uid="{00000000-0005-0000-0000-000081000000}"/>
    <cellStyle name="Normal 5" xfId="93" xr:uid="{00000000-0005-0000-0000-000082000000}"/>
    <cellStyle name="Normal 5 2" xfId="170" xr:uid="{00000000-0005-0000-0000-000083000000}"/>
    <cellStyle name="Normal 6" xfId="94" xr:uid="{00000000-0005-0000-0000-000084000000}"/>
    <cellStyle name="Normal 7" xfId="95" xr:uid="{00000000-0005-0000-0000-000085000000}"/>
    <cellStyle name="Normal 8" xfId="96" xr:uid="{00000000-0005-0000-0000-000086000000}"/>
    <cellStyle name="Normal 9" xfId="97" xr:uid="{00000000-0005-0000-0000-000087000000}"/>
    <cellStyle name="Normal_P.S. Buenos Aires" xfId="87" xr:uid="{00000000-0005-0000-0000-000088000000}"/>
    <cellStyle name="Notas" xfId="133" builtinId="10" customBuiltin="1"/>
    <cellStyle name="Notas 2" xfId="61" xr:uid="{00000000-0005-0000-0000-00008A000000}"/>
    <cellStyle name="Notas 2 2" xfId="62" xr:uid="{00000000-0005-0000-0000-00008B000000}"/>
    <cellStyle name="Notas 2 3" xfId="172" xr:uid="{00000000-0005-0000-0000-00008C000000}"/>
    <cellStyle name="Notas 3" xfId="63" xr:uid="{00000000-0005-0000-0000-00008D000000}"/>
    <cellStyle name="Notas 3 2" xfId="64" xr:uid="{00000000-0005-0000-0000-00008E000000}"/>
    <cellStyle name="Notas 4" xfId="65" xr:uid="{00000000-0005-0000-0000-00008F000000}"/>
    <cellStyle name="Notas 4 2" xfId="66" xr:uid="{00000000-0005-0000-0000-000090000000}"/>
    <cellStyle name="Notas 5" xfId="67" xr:uid="{00000000-0005-0000-0000-000091000000}"/>
    <cellStyle name="Notas 5 2" xfId="68" xr:uid="{00000000-0005-0000-0000-000092000000}"/>
    <cellStyle name="Notas 6" xfId="69" xr:uid="{00000000-0005-0000-0000-000093000000}"/>
    <cellStyle name="Notas 6 2" xfId="70" xr:uid="{00000000-0005-0000-0000-000094000000}"/>
    <cellStyle name="Porcentaje" xfId="181" builtinId="5"/>
    <cellStyle name="Porcentaje 2" xfId="71" xr:uid="{00000000-0005-0000-0000-000096000000}"/>
    <cellStyle name="Porcentaje 2 2" xfId="98" xr:uid="{00000000-0005-0000-0000-000097000000}"/>
    <cellStyle name="Porcentaje 3" xfId="117" xr:uid="{00000000-0005-0000-0000-000098000000}"/>
    <cellStyle name="Porcentual 2" xfId="173" xr:uid="{00000000-0005-0000-0000-000099000000}"/>
    <cellStyle name="Porcentual 2 2" xfId="177" xr:uid="{00000000-0005-0000-0000-00009A000000}"/>
    <cellStyle name="Porcentual 3" xfId="178" xr:uid="{00000000-0005-0000-0000-00009B000000}"/>
    <cellStyle name="Porcentual 4" xfId="179" xr:uid="{00000000-0005-0000-0000-00009C000000}"/>
    <cellStyle name="Salida" xfId="128" builtinId="21" customBuiltin="1"/>
    <cellStyle name="Salida 2" xfId="72" xr:uid="{00000000-0005-0000-0000-00009E000000}"/>
    <cellStyle name="Salida 3" xfId="73" xr:uid="{00000000-0005-0000-0000-00009F000000}"/>
    <cellStyle name="Salida 4" xfId="74" xr:uid="{00000000-0005-0000-0000-0000A0000000}"/>
    <cellStyle name="Salida 5" xfId="75" xr:uid="{00000000-0005-0000-0000-0000A1000000}"/>
    <cellStyle name="Salida 6" xfId="76" xr:uid="{00000000-0005-0000-0000-0000A2000000}"/>
    <cellStyle name="Texto de advertencia" xfId="132" builtinId="11" customBuiltin="1"/>
    <cellStyle name="Texto de advertencia 2" xfId="77" xr:uid="{00000000-0005-0000-0000-0000A4000000}"/>
    <cellStyle name="Texto explicativo" xfId="134" builtinId="53" customBuiltin="1"/>
    <cellStyle name="Texto explicativo 2" xfId="78" xr:uid="{00000000-0005-0000-0000-0000A6000000}"/>
    <cellStyle name="Título" xfId="119" builtinId="15" customBuiltin="1"/>
    <cellStyle name="Título 1 2" xfId="174" xr:uid="{00000000-0005-0000-0000-0000A8000000}"/>
    <cellStyle name="Título 2" xfId="121" builtinId="17" customBuiltin="1"/>
    <cellStyle name="Título 2 2" xfId="79" xr:uid="{00000000-0005-0000-0000-0000AA000000}"/>
    <cellStyle name="Título 3" xfId="122" builtinId="18" customBuiltin="1"/>
    <cellStyle name="Título 3 2" xfId="80" xr:uid="{00000000-0005-0000-0000-0000AC000000}"/>
    <cellStyle name="Título 4" xfId="81" xr:uid="{00000000-0005-0000-0000-0000AD000000}"/>
    <cellStyle name="Total" xfId="135" builtinId="25" customBuiltin="1"/>
    <cellStyle name="Total 2" xfId="82" xr:uid="{00000000-0005-0000-0000-0000AF000000}"/>
    <cellStyle name="Total 2 2" xfId="108" xr:uid="{00000000-0005-0000-0000-0000B0000000}"/>
    <cellStyle name="Total 2 3" xfId="104" xr:uid="{00000000-0005-0000-0000-0000B1000000}"/>
    <cellStyle name="Total 3" xfId="83" xr:uid="{00000000-0005-0000-0000-0000B2000000}"/>
    <cellStyle name="Total 4" xfId="84" xr:uid="{00000000-0005-0000-0000-0000B3000000}"/>
    <cellStyle name="Total 5" xfId="85" xr:uid="{00000000-0005-0000-0000-0000B4000000}"/>
    <cellStyle name="Total 6" xfId="86" xr:uid="{00000000-0005-0000-0000-0000B5000000}"/>
  </cellStyles>
  <dxfs count="57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mruColors>
      <color rgb="FFFF7C5D"/>
      <color rgb="FF0000FF"/>
      <color rgb="FFEEF1CB"/>
      <color rgb="FF33CCFF"/>
      <color rgb="FF0067B4"/>
      <color rgb="FF7CA1CE"/>
      <color rgb="FF795BB5"/>
      <color rgb="FF2D507B"/>
      <color rgb="FF008A3E"/>
      <color rgb="FF368A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NIÑO!$V$44</c:f>
          <c:strCache>
            <c:ptCount val="1"/>
            <c:pt idx="0">
              <c:v>RED. MOYOBAMBA:  % DE RECIEN NACIDOS CON PREMATURIDAD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NIÑO!$H$44</c:f>
              <c:strCache>
                <c:ptCount val="1"/>
                <c:pt idx="0">
                  <c:v>DEFICIENTE &gt;= 6,1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NIÑO!$A$45:$A$54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NIÑO!$H$45:$H$54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8.18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C-4681-A592-6C5D6F61FA9E}"/>
            </c:ext>
          </c:extLst>
        </c:ser>
        <c:ser>
          <c:idx val="2"/>
          <c:order val="1"/>
          <c:tx>
            <c:strRef>
              <c:f>NIÑO!$I$44</c:f>
              <c:strCache>
                <c:ptCount val="1"/>
                <c:pt idx="0">
                  <c:v>PROCESO &gt; 0  -  &lt; 6,1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NIÑO!$A$45:$A$54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NIÑO!$I$45:$I$54</c:f>
              <c:numCache>
                <c:formatCode>0.00</c:formatCode>
                <c:ptCount val="10"/>
                <c:pt idx="0">
                  <c:v>5.83</c:v>
                </c:pt>
                <c:pt idx="1">
                  <c:v>0</c:v>
                </c:pt>
                <c:pt idx="2">
                  <c:v>1.76</c:v>
                </c:pt>
                <c:pt idx="3">
                  <c:v>0</c:v>
                </c:pt>
                <c:pt idx="4">
                  <c:v>0.41</c:v>
                </c:pt>
                <c:pt idx="5">
                  <c:v>3.39</c:v>
                </c:pt>
                <c:pt idx="6">
                  <c:v>0</c:v>
                </c:pt>
                <c:pt idx="7">
                  <c:v>4.8499999999999996</c:v>
                </c:pt>
                <c:pt idx="8">
                  <c:v>3.41</c:v>
                </c:pt>
                <c:pt idx="9">
                  <c:v>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EC-4681-A592-6C5D6F61FA9E}"/>
            </c:ext>
          </c:extLst>
        </c:ser>
        <c:ser>
          <c:idx val="3"/>
          <c:order val="2"/>
          <c:tx>
            <c:strRef>
              <c:f>NIÑO!$J$44</c:f>
              <c:strCache>
                <c:ptCount val="1"/>
                <c:pt idx="0">
                  <c:v>OPTIMO &lt;= 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EC-4681-A592-6C5D6F61FA9E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NIÑO!$A$45:$A$54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NIÑO!$J$45:$J$54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EC-4681-A592-6C5D6F61F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1712"/>
        <c:axId val="488922104"/>
      </c:barChart>
      <c:catAx>
        <c:axId val="48892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2104"/>
        <c:crosses val="autoZero"/>
        <c:auto val="1"/>
        <c:lblAlgn val="ctr"/>
        <c:lblOffset val="1"/>
        <c:noMultiLvlLbl val="0"/>
      </c:catAx>
      <c:valAx>
        <c:axId val="4889221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171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2110500514108122E-2"/>
          <c:y val="0.75230491571946057"/>
          <c:w val="0.9557786780553492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NIÑO!$V$311</c:f>
          <c:strCache>
            <c:ptCount val="1"/>
            <c:pt idx="0">
              <c:v>RED. MOYOBAMBA:  16. NIÑOS DE  1 AÑO CONTROLADOS CRED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NIÑO!$H$311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NIÑO!$A$312:$A$320</c:f>
            </c:multiLvlStrRef>
          </c:cat>
          <c:val>
            <c:numRef>
              <c:f>NIÑO!$H$312:$H$320</c:f>
            </c:numRef>
          </c:val>
          <c:extLst>
            <c:ext xmlns:c16="http://schemas.microsoft.com/office/drawing/2014/chart" uri="{C3380CC4-5D6E-409C-BE32-E72D297353CC}">
              <c16:uniqueId val="{00000000-156D-44CB-8515-4A5AFB2C04DC}"/>
            </c:ext>
          </c:extLst>
        </c:ser>
        <c:ser>
          <c:idx val="2"/>
          <c:order val="2"/>
          <c:tx>
            <c:strRef>
              <c:f>NIÑO!$I$311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NIÑO!$A$312:$A$320</c:f>
            </c:multiLvlStrRef>
          </c:cat>
          <c:val>
            <c:numRef>
              <c:f>NIÑO!$I$312:$I$320</c:f>
            </c:numRef>
          </c:val>
          <c:extLst>
            <c:ext xmlns:c16="http://schemas.microsoft.com/office/drawing/2014/chart" uri="{C3380CC4-5D6E-409C-BE32-E72D297353CC}">
              <c16:uniqueId val="{00000001-156D-44CB-8515-4A5AFB2C04DC}"/>
            </c:ext>
          </c:extLst>
        </c:ser>
        <c:ser>
          <c:idx val="3"/>
          <c:order val="3"/>
          <c:tx>
            <c:strRef>
              <c:f>NIÑO!$J$311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NIÑO!$A$312:$A$320</c:f>
            </c:multiLvlStrRef>
          </c:cat>
          <c:val>
            <c:numRef>
              <c:f>NIÑO!$J$312:$J$320</c:f>
            </c:numRef>
          </c:val>
          <c:extLst>
            <c:ext xmlns:c16="http://schemas.microsoft.com/office/drawing/2014/chart" uri="{C3380CC4-5D6E-409C-BE32-E72D297353CC}">
              <c16:uniqueId val="{00000002-156D-44CB-8515-4A5AFB2C0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5288"/>
        <c:axId val="608005680"/>
      </c:barChart>
      <c:lineChart>
        <c:grouping val="standard"/>
        <c:varyColors val="0"/>
        <c:ser>
          <c:idx val="0"/>
          <c:order val="0"/>
          <c:tx>
            <c:strRef>
              <c:f>NIÑO!$E$311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NIÑO!$A$312:$A$320</c:f>
            </c:multiLvlStrRef>
          </c:cat>
          <c:val>
            <c:numRef>
              <c:f>NIÑO!$E$312:$E$320</c:f>
            </c:numRef>
          </c:val>
          <c:smooth val="0"/>
          <c:extLst>
            <c:ext xmlns:c16="http://schemas.microsoft.com/office/drawing/2014/chart" uri="{C3380CC4-5D6E-409C-BE32-E72D297353CC}">
              <c16:uniqueId val="{00000003-156D-44CB-8515-4A5AFB2C0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5288"/>
        <c:axId val="608005680"/>
      </c:lineChart>
      <c:catAx>
        <c:axId val="608005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5680"/>
        <c:crosses val="autoZero"/>
        <c:auto val="1"/>
        <c:lblAlgn val="ctr"/>
        <c:lblOffset val="1"/>
        <c:noMultiLvlLbl val="0"/>
      </c:catAx>
      <c:valAx>
        <c:axId val="6080056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528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2110504061920191E-2"/>
          <c:y val="0.75230491571946057"/>
          <c:w val="0.9537410117309417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NIÑO!$V$331</c:f>
          <c:strCache>
            <c:ptCount val="1"/>
            <c:pt idx="0">
              <c:v>RED. MOYOBAMBA:  17. NIÑOS DE  2 AÑO CONTROLADOS CRED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NIÑO!$H$331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NIÑO!$A$332:$A$340</c:f>
            </c:multiLvlStrRef>
          </c:cat>
          <c:val>
            <c:numRef>
              <c:f>NIÑO!$H$332:$H$340</c:f>
            </c:numRef>
          </c:val>
          <c:extLst>
            <c:ext xmlns:c16="http://schemas.microsoft.com/office/drawing/2014/chart" uri="{C3380CC4-5D6E-409C-BE32-E72D297353CC}">
              <c16:uniqueId val="{00000000-07C6-4F3A-BE2C-592E85CE1972}"/>
            </c:ext>
          </c:extLst>
        </c:ser>
        <c:ser>
          <c:idx val="2"/>
          <c:order val="2"/>
          <c:tx>
            <c:strRef>
              <c:f>NIÑO!$I$331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NIÑO!$A$332:$A$340</c:f>
            </c:multiLvlStrRef>
          </c:cat>
          <c:val>
            <c:numRef>
              <c:f>NIÑO!$I$332:$I$340</c:f>
            </c:numRef>
          </c:val>
          <c:extLst>
            <c:ext xmlns:c16="http://schemas.microsoft.com/office/drawing/2014/chart" uri="{C3380CC4-5D6E-409C-BE32-E72D297353CC}">
              <c16:uniqueId val="{00000001-07C6-4F3A-BE2C-592E85CE1972}"/>
            </c:ext>
          </c:extLst>
        </c:ser>
        <c:ser>
          <c:idx val="3"/>
          <c:order val="3"/>
          <c:tx>
            <c:strRef>
              <c:f>NIÑO!$J$331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NIÑO!$A$332:$A$340</c:f>
            </c:multiLvlStrRef>
          </c:cat>
          <c:val>
            <c:numRef>
              <c:f>NIÑO!$J$332:$J$340</c:f>
            </c:numRef>
          </c:val>
          <c:extLst>
            <c:ext xmlns:c16="http://schemas.microsoft.com/office/drawing/2014/chart" uri="{C3380CC4-5D6E-409C-BE32-E72D297353CC}">
              <c16:uniqueId val="{00000002-07C6-4F3A-BE2C-592E85CE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6464"/>
        <c:axId val="608006856"/>
      </c:barChart>
      <c:lineChart>
        <c:grouping val="standard"/>
        <c:varyColors val="0"/>
        <c:ser>
          <c:idx val="0"/>
          <c:order val="0"/>
          <c:tx>
            <c:strRef>
              <c:f>NIÑO!$E$331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NIÑO!$A$332:$A$340</c:f>
            </c:multiLvlStrRef>
          </c:cat>
          <c:val>
            <c:numRef>
              <c:f>NIÑO!$E$332:$E$340</c:f>
            </c:numRef>
          </c:val>
          <c:smooth val="0"/>
          <c:extLst>
            <c:ext xmlns:c16="http://schemas.microsoft.com/office/drawing/2014/chart" uri="{C3380CC4-5D6E-409C-BE32-E72D297353CC}">
              <c16:uniqueId val="{00000003-07C6-4F3A-BE2C-592E85CE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6464"/>
        <c:axId val="608006856"/>
      </c:lineChart>
      <c:catAx>
        <c:axId val="6080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6856"/>
        <c:crosses val="autoZero"/>
        <c:auto val="1"/>
        <c:lblAlgn val="ctr"/>
        <c:lblOffset val="1"/>
        <c:noMultiLvlLbl val="0"/>
      </c:catAx>
      <c:valAx>
        <c:axId val="6080068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6464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0072684374945342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NIÑO!$V$352</c:f>
          <c:strCache>
            <c:ptCount val="1"/>
            <c:pt idx="0">
              <c:v>RED. MOYOBAMBA:  18. NIÑOS DE  3 AÑO CONTROLADOS CRED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NIÑO!$H$353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NIÑO!$A$354:$A$362</c:f>
            </c:multiLvlStrRef>
          </c:cat>
          <c:val>
            <c:numRef>
              <c:f>NIÑO!$H$354:$H$362</c:f>
            </c:numRef>
          </c:val>
          <c:extLst>
            <c:ext xmlns:c16="http://schemas.microsoft.com/office/drawing/2014/chart" uri="{C3380CC4-5D6E-409C-BE32-E72D297353CC}">
              <c16:uniqueId val="{00000000-8646-4D3C-9070-035B0FA88C30}"/>
            </c:ext>
          </c:extLst>
        </c:ser>
        <c:ser>
          <c:idx val="2"/>
          <c:order val="2"/>
          <c:tx>
            <c:strRef>
              <c:f>NIÑO!$I$353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NIÑO!$A$354:$A$362</c:f>
            </c:multiLvlStrRef>
          </c:cat>
          <c:val>
            <c:numRef>
              <c:f>NIÑO!$I$354:$I$362</c:f>
            </c:numRef>
          </c:val>
          <c:extLst>
            <c:ext xmlns:c16="http://schemas.microsoft.com/office/drawing/2014/chart" uri="{C3380CC4-5D6E-409C-BE32-E72D297353CC}">
              <c16:uniqueId val="{00000001-8646-4D3C-9070-035B0FA88C30}"/>
            </c:ext>
          </c:extLst>
        </c:ser>
        <c:ser>
          <c:idx val="3"/>
          <c:order val="3"/>
          <c:tx>
            <c:strRef>
              <c:f>NIÑO!$J$353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NIÑO!$A$354:$A$362</c:f>
            </c:multiLvlStrRef>
          </c:cat>
          <c:val>
            <c:numRef>
              <c:f>NIÑO!$J$354:$J$362</c:f>
            </c:numRef>
          </c:val>
          <c:extLst>
            <c:ext xmlns:c16="http://schemas.microsoft.com/office/drawing/2014/chart" uri="{C3380CC4-5D6E-409C-BE32-E72D297353CC}">
              <c16:uniqueId val="{00000002-8646-4D3C-9070-035B0FA8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7640"/>
        <c:axId val="608008032"/>
      </c:barChart>
      <c:lineChart>
        <c:grouping val="standard"/>
        <c:varyColors val="0"/>
        <c:ser>
          <c:idx val="0"/>
          <c:order val="0"/>
          <c:tx>
            <c:strRef>
              <c:f>NIÑO!$E$353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NIÑO!$A$354:$A$362</c:f>
            </c:multiLvlStrRef>
          </c:cat>
          <c:val>
            <c:numRef>
              <c:f>NIÑO!$E$354:$E$362</c:f>
            </c:numRef>
          </c:val>
          <c:smooth val="0"/>
          <c:extLst>
            <c:ext xmlns:c16="http://schemas.microsoft.com/office/drawing/2014/chart" uri="{C3380CC4-5D6E-409C-BE32-E72D297353CC}">
              <c16:uniqueId val="{00000003-8646-4D3C-9070-035B0FA8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7640"/>
        <c:axId val="608008032"/>
      </c:lineChart>
      <c:catAx>
        <c:axId val="608007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8032"/>
        <c:crosses val="autoZero"/>
        <c:auto val="1"/>
        <c:lblAlgn val="ctr"/>
        <c:lblOffset val="1"/>
        <c:noMultiLvlLbl val="0"/>
      </c:catAx>
      <c:valAx>
        <c:axId val="60800803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7640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2110504061920191E-2"/>
          <c:y val="0.75230491571946057"/>
          <c:w val="0.95170319204396703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NIÑO!$V$372</c:f>
          <c:strCache>
            <c:ptCount val="1"/>
            <c:pt idx="0">
              <c:v>RED. MOYOBAMBA:  19. NIÑOS DE  4 AÑO CONTROLADOS CRED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NIÑO!$H$371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NIÑO!$A$372:$A$380</c:f>
            </c:multiLvlStrRef>
          </c:cat>
          <c:val>
            <c:numRef>
              <c:f>NIÑO!$H$372:$H$380</c:f>
            </c:numRef>
          </c:val>
          <c:extLst>
            <c:ext xmlns:c16="http://schemas.microsoft.com/office/drawing/2014/chart" uri="{C3380CC4-5D6E-409C-BE32-E72D297353CC}">
              <c16:uniqueId val="{00000000-5C69-4B2C-88FA-61B8156C565A}"/>
            </c:ext>
          </c:extLst>
        </c:ser>
        <c:ser>
          <c:idx val="2"/>
          <c:order val="2"/>
          <c:tx>
            <c:strRef>
              <c:f>NIÑO!$I$371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NIÑO!$A$372:$A$380</c:f>
            </c:multiLvlStrRef>
          </c:cat>
          <c:val>
            <c:numRef>
              <c:f>NIÑO!$I$372:$I$380</c:f>
            </c:numRef>
          </c:val>
          <c:extLst>
            <c:ext xmlns:c16="http://schemas.microsoft.com/office/drawing/2014/chart" uri="{C3380CC4-5D6E-409C-BE32-E72D297353CC}">
              <c16:uniqueId val="{00000001-5C69-4B2C-88FA-61B8156C565A}"/>
            </c:ext>
          </c:extLst>
        </c:ser>
        <c:ser>
          <c:idx val="3"/>
          <c:order val="3"/>
          <c:tx>
            <c:strRef>
              <c:f>NIÑO!$J$371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NIÑO!$A$372:$A$380</c:f>
            </c:multiLvlStrRef>
          </c:cat>
          <c:val>
            <c:numRef>
              <c:f>NIÑO!$J$372:$J$380</c:f>
            </c:numRef>
          </c:val>
          <c:extLst>
            <c:ext xmlns:c16="http://schemas.microsoft.com/office/drawing/2014/chart" uri="{C3380CC4-5D6E-409C-BE32-E72D297353CC}">
              <c16:uniqueId val="{00000002-5C69-4B2C-88FA-61B8156C5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8816"/>
        <c:axId val="608009208"/>
      </c:barChart>
      <c:lineChart>
        <c:grouping val="standard"/>
        <c:varyColors val="0"/>
        <c:ser>
          <c:idx val="0"/>
          <c:order val="0"/>
          <c:tx>
            <c:strRef>
              <c:f>NIÑO!$E$371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NIÑO!$A$372:$A$380</c:f>
            </c:multiLvlStrRef>
          </c:cat>
          <c:val>
            <c:numRef>
              <c:f>NIÑO!$E$372:$E$380</c:f>
            </c:numRef>
          </c:val>
          <c:smooth val="0"/>
          <c:extLst>
            <c:ext xmlns:c16="http://schemas.microsoft.com/office/drawing/2014/chart" uri="{C3380CC4-5D6E-409C-BE32-E72D297353CC}">
              <c16:uniqueId val="{00000003-5C69-4B2C-88FA-61B8156C5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8816"/>
        <c:axId val="608009208"/>
      </c:lineChart>
      <c:catAx>
        <c:axId val="60800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9208"/>
        <c:crosses val="autoZero"/>
        <c:auto val="1"/>
        <c:lblAlgn val="ctr"/>
        <c:lblOffset val="1"/>
        <c:noMultiLvlLbl val="0"/>
      </c:catAx>
      <c:valAx>
        <c:axId val="6080092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881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1.8034864687970491E-2"/>
          <c:y val="0.75230491571946057"/>
          <c:w val="0.95781665110489145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NIÑO!$V$393</c:f>
          <c:strCache>
            <c:ptCount val="1"/>
            <c:pt idx="0">
              <c:v>RED. MOYOBAMBA:  20. NIÑOS DE  5-11 AÑO CONTROLADOS CRED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NIÑO!$H$393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 rotWithShape="1">
              <a:gsLst>
                <a:gs pos="0">
                  <a:srgbClr val="C00000"/>
                </a:gs>
                <a:gs pos="35000">
                  <a:srgbClr val="FF000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FF000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NIÑO!$A$394:$A$402</c:f>
            </c:multiLvlStrRef>
          </c:cat>
          <c:val>
            <c:numRef>
              <c:f>NIÑO!$H$394:$H$402</c:f>
            </c:numRef>
          </c:val>
          <c:extLst>
            <c:ext xmlns:c16="http://schemas.microsoft.com/office/drawing/2014/chart" uri="{C3380CC4-5D6E-409C-BE32-E72D297353CC}">
              <c16:uniqueId val="{00000000-C36E-40E4-ACFD-CE94877F73A8}"/>
            </c:ext>
          </c:extLst>
        </c:ser>
        <c:ser>
          <c:idx val="2"/>
          <c:order val="2"/>
          <c:tx>
            <c:strRef>
              <c:f>NIÑO!$I$393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NIÑO!$A$394:$A$402</c:f>
            </c:multiLvlStrRef>
          </c:cat>
          <c:val>
            <c:numRef>
              <c:f>NIÑO!$I$394:$I$402</c:f>
            </c:numRef>
          </c:val>
          <c:extLst>
            <c:ext xmlns:c16="http://schemas.microsoft.com/office/drawing/2014/chart" uri="{C3380CC4-5D6E-409C-BE32-E72D297353CC}">
              <c16:uniqueId val="{00000001-C36E-40E4-ACFD-CE94877F73A8}"/>
            </c:ext>
          </c:extLst>
        </c:ser>
        <c:ser>
          <c:idx val="3"/>
          <c:order val="3"/>
          <c:tx>
            <c:strRef>
              <c:f>NIÑO!$J$393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NIÑO!$A$394:$A$402</c:f>
            </c:multiLvlStrRef>
          </c:cat>
          <c:val>
            <c:numRef>
              <c:f>NIÑO!$J$394:$J$402</c:f>
            </c:numRef>
          </c:val>
          <c:extLst>
            <c:ext xmlns:c16="http://schemas.microsoft.com/office/drawing/2014/chart" uri="{C3380CC4-5D6E-409C-BE32-E72D297353CC}">
              <c16:uniqueId val="{00000002-C36E-40E4-ACFD-CE94877F7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9992"/>
        <c:axId val="608010384"/>
      </c:barChart>
      <c:lineChart>
        <c:grouping val="standard"/>
        <c:varyColors val="0"/>
        <c:ser>
          <c:idx val="0"/>
          <c:order val="0"/>
          <c:tx>
            <c:strRef>
              <c:f>NIÑO!$E$393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NIÑO!$A$394:$A$402</c:f>
            </c:multiLvlStrRef>
          </c:cat>
          <c:val>
            <c:numRef>
              <c:f>NIÑO!$E$394:$E$402</c:f>
            </c:numRef>
          </c:val>
          <c:smooth val="0"/>
          <c:extLst>
            <c:ext xmlns:c16="http://schemas.microsoft.com/office/drawing/2014/chart" uri="{C3380CC4-5D6E-409C-BE32-E72D297353CC}">
              <c16:uniqueId val="{00000003-C36E-40E4-ACFD-CE94877F7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9992"/>
        <c:axId val="608010384"/>
      </c:lineChart>
      <c:catAx>
        <c:axId val="60800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0384"/>
        <c:crosses val="autoZero"/>
        <c:auto val="1"/>
        <c:lblAlgn val="ctr"/>
        <c:lblOffset val="1"/>
        <c:noMultiLvlLbl val="0"/>
      </c:catAx>
      <c:valAx>
        <c:axId val="6080103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999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2110504061920191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NIÑO!$V$414</c:f>
          <c:strCache>
            <c:ptCount val="1"/>
            <c:pt idx="0">
              <c:v>RED. MOYOBAMBA:  21. CASOS DE EDAS EN MENORES DE 5 AÑOS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NIÑO!$H$413</c:f>
              <c:strCache>
                <c:ptCount val="1"/>
                <c:pt idx="0">
                  <c:v>ALERTA &gt;= 10,1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NIÑO!$A$414:$A$422</c:f>
            </c:multiLvlStrRef>
          </c:cat>
          <c:val>
            <c:numRef>
              <c:f>NIÑO!$H$414:$H$422</c:f>
            </c:numRef>
          </c:val>
          <c:extLst>
            <c:ext xmlns:c16="http://schemas.microsoft.com/office/drawing/2014/chart" uri="{C3380CC4-5D6E-409C-BE32-E72D297353CC}">
              <c16:uniqueId val="{00000000-661D-4907-B201-2B2FE38899C1}"/>
            </c:ext>
          </c:extLst>
        </c:ser>
        <c:ser>
          <c:idx val="2"/>
          <c:order val="1"/>
          <c:tx>
            <c:strRef>
              <c:f>NIÑO!$I$413</c:f>
              <c:strCache>
                <c:ptCount val="1"/>
                <c:pt idx="0">
                  <c:v>PROCESO &gt; 5  -  &lt; 10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NIÑO!$A$414:$A$422</c:f>
            </c:multiLvlStrRef>
          </c:cat>
          <c:val>
            <c:numRef>
              <c:f>NIÑO!$I$414:$I$422</c:f>
            </c:numRef>
          </c:val>
          <c:extLst>
            <c:ext xmlns:c16="http://schemas.microsoft.com/office/drawing/2014/chart" uri="{C3380CC4-5D6E-409C-BE32-E72D297353CC}">
              <c16:uniqueId val="{00000001-661D-4907-B201-2B2FE38899C1}"/>
            </c:ext>
          </c:extLst>
        </c:ser>
        <c:ser>
          <c:idx val="3"/>
          <c:order val="2"/>
          <c:tx>
            <c:strRef>
              <c:f>NIÑO!$J$413</c:f>
              <c:strCache>
                <c:ptCount val="1"/>
                <c:pt idx="0">
                  <c:v>SIN EDAS &lt;= 5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1D-4907-B201-2B2FE38899C1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NIÑO!$A$414:$A$422</c:f>
            </c:multiLvlStrRef>
          </c:cat>
          <c:val>
            <c:numRef>
              <c:f>NIÑO!$J$414:$J$422</c:f>
            </c:numRef>
          </c:val>
          <c:extLst>
            <c:ext xmlns:c16="http://schemas.microsoft.com/office/drawing/2014/chart" uri="{C3380CC4-5D6E-409C-BE32-E72D297353CC}">
              <c16:uniqueId val="{00000003-661D-4907-B201-2B2FE3889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11168"/>
        <c:axId val="608011560"/>
      </c:barChart>
      <c:catAx>
        <c:axId val="6080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1560"/>
        <c:crosses val="autoZero"/>
        <c:auto val="1"/>
        <c:lblAlgn val="ctr"/>
        <c:lblOffset val="1"/>
        <c:noMultiLvlLbl val="0"/>
      </c:catAx>
      <c:valAx>
        <c:axId val="60801156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116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1.8034864687970491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NIÑO!$V$434</c:f>
          <c:strCache>
            <c:ptCount val="1"/>
            <c:pt idx="0">
              <c:v>RED. MOYOBAMBA:  22. CASOS DE EDAS COMPLICADAS EN MENORES DE 5 AÑOS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NIÑO!$H$434</c:f>
              <c:strCache>
                <c:ptCount val="1"/>
                <c:pt idx="0">
                  <c:v>ALERTA &gt; 5,1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NIÑO!$A$435:$A$443</c:f>
            </c:multiLvlStrRef>
          </c:cat>
          <c:val>
            <c:numRef>
              <c:f>NIÑO!$H$435:$H$443</c:f>
            </c:numRef>
          </c:val>
          <c:extLst>
            <c:ext xmlns:c16="http://schemas.microsoft.com/office/drawing/2014/chart" uri="{C3380CC4-5D6E-409C-BE32-E72D297353CC}">
              <c16:uniqueId val="{00000000-73C9-40FB-8E74-AB537784EEA7}"/>
            </c:ext>
          </c:extLst>
        </c:ser>
        <c:ser>
          <c:idx val="2"/>
          <c:order val="1"/>
          <c:tx>
            <c:strRef>
              <c:f>NIÑO!$I$434</c:f>
              <c:strCache>
                <c:ptCount val="1"/>
                <c:pt idx="0">
                  <c:v>PROCESO &gt; 0  -  &lt; 5,1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NIÑO!$A$435:$A$443</c:f>
            </c:multiLvlStrRef>
          </c:cat>
          <c:val>
            <c:numRef>
              <c:f>NIÑO!$I$435:$I$443</c:f>
            </c:numRef>
          </c:val>
          <c:extLst>
            <c:ext xmlns:c16="http://schemas.microsoft.com/office/drawing/2014/chart" uri="{C3380CC4-5D6E-409C-BE32-E72D297353CC}">
              <c16:uniqueId val="{00000001-73C9-40FB-8E74-AB537784EEA7}"/>
            </c:ext>
          </c:extLst>
        </c:ser>
        <c:ser>
          <c:idx val="3"/>
          <c:order val="2"/>
          <c:tx>
            <c:strRef>
              <c:f>NIÑO!$J$434</c:f>
              <c:strCache>
                <c:ptCount val="1"/>
                <c:pt idx="0">
                  <c:v>SIN EDAS COMPLICADAS &lt;= 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C9-40FB-8E74-AB537784EEA7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NIÑO!$A$435:$A$443</c:f>
            </c:multiLvlStrRef>
          </c:cat>
          <c:val>
            <c:numRef>
              <c:f>NIÑO!$J$435:$J$443</c:f>
            </c:numRef>
          </c:val>
          <c:extLst>
            <c:ext xmlns:c16="http://schemas.microsoft.com/office/drawing/2014/chart" uri="{C3380CC4-5D6E-409C-BE32-E72D297353CC}">
              <c16:uniqueId val="{00000003-73C9-40FB-8E74-AB537784E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12736"/>
        <c:axId val="608013128"/>
      </c:barChart>
      <c:catAx>
        <c:axId val="60801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3128"/>
        <c:crosses val="autoZero"/>
        <c:auto val="1"/>
        <c:lblAlgn val="ctr"/>
        <c:lblOffset val="1"/>
        <c:noMultiLvlLbl val="0"/>
      </c:catAx>
      <c:valAx>
        <c:axId val="6080131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273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0072684374945342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NIÑO!$V$455</c:f>
          <c:strCache>
            <c:ptCount val="1"/>
            <c:pt idx="0">
              <c:v>RED. MOYOBAMBA:  23. CASOS DE NEUMONIAS EN MENORES DE 5 AÑOS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NIÑO!$H$454</c:f>
              <c:strCache>
                <c:ptCount val="1"/>
                <c:pt idx="0">
                  <c:v>ALERTA &gt; 10,1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NIÑO!$A$455:$A$463</c:f>
            </c:multiLvlStrRef>
          </c:cat>
          <c:val>
            <c:numRef>
              <c:f>NIÑO!$H$455:$H$463</c:f>
            </c:numRef>
          </c:val>
          <c:extLst>
            <c:ext xmlns:c16="http://schemas.microsoft.com/office/drawing/2014/chart" uri="{C3380CC4-5D6E-409C-BE32-E72D297353CC}">
              <c16:uniqueId val="{00000000-497C-4EA1-999E-85F9778FF013}"/>
            </c:ext>
          </c:extLst>
        </c:ser>
        <c:ser>
          <c:idx val="2"/>
          <c:order val="1"/>
          <c:tx>
            <c:strRef>
              <c:f>NIÑO!$I$454</c:f>
              <c:strCache>
                <c:ptCount val="1"/>
                <c:pt idx="0">
                  <c:v>PROCESO &gt; 5  -  &lt; 10,1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NIÑO!$A$455:$A$463</c:f>
            </c:multiLvlStrRef>
          </c:cat>
          <c:val>
            <c:numRef>
              <c:f>NIÑO!$I$455:$I$463</c:f>
            </c:numRef>
          </c:val>
          <c:extLst>
            <c:ext xmlns:c16="http://schemas.microsoft.com/office/drawing/2014/chart" uri="{C3380CC4-5D6E-409C-BE32-E72D297353CC}">
              <c16:uniqueId val="{00000001-497C-4EA1-999E-85F9778FF013}"/>
            </c:ext>
          </c:extLst>
        </c:ser>
        <c:ser>
          <c:idx val="3"/>
          <c:order val="2"/>
          <c:tx>
            <c:strRef>
              <c:f>NIÑO!$J$454</c:f>
              <c:strCache>
                <c:ptCount val="1"/>
                <c:pt idx="0">
                  <c:v>OPTIMO &lt;= 5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7C-4EA1-999E-85F9778FF013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NIÑO!$A$455:$A$463</c:f>
            </c:multiLvlStrRef>
          </c:cat>
          <c:val>
            <c:numRef>
              <c:f>NIÑO!$J$455:$J$463</c:f>
            </c:numRef>
          </c:val>
          <c:extLst>
            <c:ext xmlns:c16="http://schemas.microsoft.com/office/drawing/2014/chart" uri="{C3380CC4-5D6E-409C-BE32-E72D297353CC}">
              <c16:uniqueId val="{00000003-497C-4EA1-999E-85F9778FF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13520"/>
        <c:axId val="608013912"/>
      </c:barChart>
      <c:catAx>
        <c:axId val="60801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3912"/>
        <c:crosses val="autoZero"/>
        <c:auto val="1"/>
        <c:lblAlgn val="ctr"/>
        <c:lblOffset val="1"/>
        <c:noMultiLvlLbl val="0"/>
      </c:catAx>
      <c:valAx>
        <c:axId val="60801391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3520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2110504061920191E-2"/>
          <c:y val="0.75230491571946057"/>
          <c:w val="0.9537410117309417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NIÑO!$V$474</c:f>
          <c:strCache>
            <c:ptCount val="1"/>
            <c:pt idx="0">
              <c:v>RED. MOYOBAMBA:  CASOS DE NEUMONIAS COMPLICADAS EN MENORES DE 5 AÑOS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v>ALERTA &gt; 5,1</c:v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0</c:v>
              </c:pt>
              <c:pt idx="2">
                <c:v>100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23-4317-9A04-71B3674C0D7A}"/>
            </c:ext>
          </c:extLst>
        </c:ser>
        <c:ser>
          <c:idx val="2"/>
          <c:order val="1"/>
          <c:tx>
            <c:v>PROCESO &gt; 0  -  &lt; 5,1</c:v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23-4317-9A04-71B3674C0D7A}"/>
            </c:ext>
          </c:extLst>
        </c:ser>
        <c:ser>
          <c:idx val="3"/>
          <c:order val="2"/>
          <c:tx>
            <c:v>SIN CASOS = 0</c:v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23-4317-9A04-71B3674C0D7A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423-4317-9A04-71B3674C0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14696"/>
        <c:axId val="608015088"/>
      </c:barChart>
      <c:catAx>
        <c:axId val="608014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5088"/>
        <c:crosses val="autoZero"/>
        <c:auto val="1"/>
        <c:lblAlgn val="ctr"/>
        <c:lblOffset val="1"/>
        <c:noMultiLvlLbl val="0"/>
      </c:catAx>
      <c:valAx>
        <c:axId val="60801508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469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0072684374945342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NIÑO!$V$495</c:f>
          <c:strCache>
            <c:ptCount val="1"/>
            <c:pt idx="0">
              <c:v>RED. MOYOBAMBA:  SEGUIMIENTO DE CASOS DE NEUMONIAS &lt; 5 AÑOS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v>DEFICIENTE &lt; = 84.99</c:v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23-465A-948A-1ABD548DCCE1}"/>
            </c:ext>
          </c:extLst>
        </c:ser>
        <c:ser>
          <c:idx val="2"/>
          <c:order val="2"/>
          <c:tx>
            <c:v>PROCESO &gt; 84.99  -  &lt; 100</c:v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723-465A-948A-1ABD548DCCE1}"/>
            </c:ext>
          </c:extLst>
        </c:ser>
        <c:ser>
          <c:idx val="3"/>
          <c:order val="3"/>
          <c:tx>
            <c:v>OPTIMO &gt; = 100</c:v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23-465A-948A-1ABD548DCCE1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723-465A-948A-1ABD548DC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15872"/>
        <c:axId val="608016264"/>
      </c:barChart>
      <c:lineChart>
        <c:grouping val="standard"/>
        <c:varyColors val="0"/>
        <c:ser>
          <c:idx val="0"/>
          <c:order val="0"/>
          <c:tx>
            <c:v>META</c:v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  <c:pt idx="7">
                <c:v>100</c:v>
              </c:pt>
              <c:pt idx="8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723-465A-948A-1ABD548DC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15872"/>
        <c:axId val="608016264"/>
      </c:lineChart>
      <c:catAx>
        <c:axId val="60801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6264"/>
        <c:crosses val="autoZero"/>
        <c:auto val="1"/>
        <c:lblAlgn val="ctr"/>
        <c:lblOffset val="1"/>
        <c:noMultiLvlLbl val="0"/>
      </c:catAx>
      <c:valAx>
        <c:axId val="6080162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587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1.5997045000995639E-2"/>
          <c:y val="0.75230491571946057"/>
          <c:w val="0.96189229047884106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NIÑO!$V$106</c:f>
          <c:strCache>
            <c:ptCount val="1"/>
            <c:pt idx="0">
              <c:v>RED. MOYOBAMBA:  PORCENTAJE DE NIÑAS Y NIÑOS RECIEN NACIDOS DE PARTO INSTITUCIONALQUE RECIBEN VACUNAS COMPLETAS ANTES DEL ALTA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NIÑO!$H$106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NIÑO!$A$107:$A$116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NIÑO!$H$107:$H$116</c:f>
              <c:numCache>
                <c:formatCode>0.00</c:formatCode>
                <c:ptCount val="10"/>
                <c:pt idx="0">
                  <c:v>70.58</c:v>
                </c:pt>
                <c:pt idx="1">
                  <c:v>0</c:v>
                </c:pt>
                <c:pt idx="2">
                  <c:v>1.28</c:v>
                </c:pt>
                <c:pt idx="3">
                  <c:v>61.61</c:v>
                </c:pt>
                <c:pt idx="4">
                  <c:v>0.41</c:v>
                </c:pt>
                <c:pt idx="5">
                  <c:v>36.61</c:v>
                </c:pt>
                <c:pt idx="6">
                  <c:v>20</c:v>
                </c:pt>
                <c:pt idx="7">
                  <c:v>53.74</c:v>
                </c:pt>
                <c:pt idx="8">
                  <c:v>1.1399999999999999</c:v>
                </c:pt>
                <c:pt idx="9">
                  <c:v>12.06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D-4DBE-9B39-CDE610D120D9}"/>
            </c:ext>
          </c:extLst>
        </c:ser>
        <c:ser>
          <c:idx val="2"/>
          <c:order val="2"/>
          <c:tx>
            <c:strRef>
              <c:f>NIÑO!$I$106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NIÑO!$A$107:$A$116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NIÑO!$I$107:$I$116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D-4DBE-9B39-CDE610D120D9}"/>
            </c:ext>
          </c:extLst>
        </c:ser>
        <c:ser>
          <c:idx val="3"/>
          <c:order val="3"/>
          <c:tx>
            <c:strRef>
              <c:f>NIÑO!$J$106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D-4DBE-9B39-CDE610D120D9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NIÑO!$A$107:$A$116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NIÑO!$J$107:$J$116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1D-4DBE-9B39-CDE610D1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2888"/>
        <c:axId val="488923280"/>
      </c:barChart>
      <c:lineChart>
        <c:grouping val="standard"/>
        <c:varyColors val="0"/>
        <c:ser>
          <c:idx val="0"/>
          <c:order val="0"/>
          <c:tx>
            <c:strRef>
              <c:f>NIÑO!$E$106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NIÑO!$A$107:$A$116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NIÑO!$E$107:$E$116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1D-4DBE-9B39-CDE610D1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922888"/>
        <c:axId val="488923280"/>
      </c:lineChart>
      <c:catAx>
        <c:axId val="488922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3280"/>
        <c:crosses val="autoZero"/>
        <c:auto val="1"/>
        <c:lblAlgn val="ctr"/>
        <c:lblOffset val="1"/>
        <c:noMultiLvlLbl val="0"/>
      </c:catAx>
      <c:valAx>
        <c:axId val="4889232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288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0072684374945342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NIÑO!$V$538</c:f>
          <c:strCache>
            <c:ptCount val="1"/>
            <c:pt idx="0">
              <c:v>RED. MOYOBAMBA:  RECIEN NACIDOS PREMATUROS (&lt;37 SEMANAS)/ TOTAL DE RN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4574893545755291E-2"/>
          <c:y val="0.17437468804245301"/>
          <c:w val="0.92542510645424469"/>
          <c:h val="0.71028779128760078"/>
        </c:manualLayout>
      </c:layout>
      <c:barChart>
        <c:barDir val="col"/>
        <c:grouping val="clustered"/>
        <c:varyColors val="0"/>
        <c:ser>
          <c:idx val="3"/>
          <c:order val="0"/>
          <c:tx>
            <c:v>CNV Total RN </c:v>
          </c:tx>
          <c:spPr>
            <a:gradFill rotWithShape="1">
              <a:gsLst>
                <a:gs pos="0">
                  <a:srgbClr val="0070C0"/>
                </a:gs>
                <a:gs pos="35000">
                  <a:srgbClr val="008DF6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70C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  <c:pt idx="9">
                <c:v>HOSP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EB-4B2F-BF5D-97424BDB560B}"/>
            </c:ext>
          </c:extLst>
        </c:ser>
        <c:ser>
          <c:idx val="0"/>
          <c:order val="1"/>
          <c:tx>
            <c:v>RN Prematuro &lt;37 S.</c:v>
          </c:tx>
          <c:spPr>
            <a:gradFill>
              <a:gsLst>
                <a:gs pos="0">
                  <a:schemeClr val="accent6">
                    <a:lumMod val="50000"/>
                  </a:schemeClr>
                </a:gs>
                <a:gs pos="43000">
                  <a:schemeClr val="accent6">
                    <a:lumMod val="75000"/>
                  </a:schemeClr>
                </a:gs>
                <a:gs pos="100000">
                  <a:schemeClr val="bg1"/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  <c:pt idx="9">
                <c:v>HOSP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EB-4B2F-BF5D-97424BDB5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-4"/>
        <c:axId val="608017048"/>
        <c:axId val="608017440"/>
      </c:barChart>
      <c:catAx>
        <c:axId val="608017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7440"/>
        <c:crosses val="autoZero"/>
        <c:auto val="1"/>
        <c:lblAlgn val="ctr"/>
        <c:lblOffset val="1"/>
        <c:noMultiLvlLbl val="0"/>
      </c:catAx>
      <c:valAx>
        <c:axId val="6080174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704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NIÑO!$V$516</c:f>
          <c:strCache>
            <c:ptCount val="1"/>
            <c:pt idx="0">
              <c:v>RED. MOYOBAMBA:  RECIEN NACIDOS CON BAJO PESO AL NACER / TOTAL DE RN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4574893545755291E-2"/>
          <c:y val="0.17437468804245301"/>
          <c:w val="0.92542510645424469"/>
          <c:h val="0.71028779128760078"/>
        </c:manualLayout>
      </c:layout>
      <c:barChart>
        <c:barDir val="col"/>
        <c:grouping val="clustered"/>
        <c:varyColors val="0"/>
        <c:ser>
          <c:idx val="3"/>
          <c:order val="0"/>
          <c:tx>
            <c:v>Total RN CNV</c:v>
          </c:tx>
          <c:spPr>
            <a:gradFill rotWithShape="1">
              <a:gsLst>
                <a:gs pos="0">
                  <a:srgbClr val="0070C0"/>
                </a:gs>
                <a:gs pos="35000">
                  <a:srgbClr val="008DF6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70C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  <c:pt idx="9">
                <c:v>HOSP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72-42E8-A1CD-2147426F6583}"/>
            </c:ext>
          </c:extLst>
        </c:ser>
        <c:ser>
          <c:idx val="0"/>
          <c:order val="1"/>
          <c:tx>
            <c:v>RN con bajo peso al nacer</c:v>
          </c:tx>
          <c:spPr>
            <a:gradFill>
              <a:gsLst>
                <a:gs pos="0">
                  <a:schemeClr val="accent6">
                    <a:lumMod val="50000"/>
                  </a:schemeClr>
                </a:gs>
                <a:gs pos="43000">
                  <a:schemeClr val="accent6">
                    <a:lumMod val="75000"/>
                  </a:schemeClr>
                </a:gs>
                <a:gs pos="100000">
                  <a:schemeClr val="bg1"/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  <c:pt idx="9">
                <c:v>HOSP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72-42E8-A1CD-2147426F6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-4"/>
        <c:axId val="608018224"/>
        <c:axId val="608018616"/>
      </c:barChart>
      <c:catAx>
        <c:axId val="60801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8616"/>
        <c:crosses val="autoZero"/>
        <c:auto val="1"/>
        <c:lblAlgn val="ctr"/>
        <c:lblOffset val="1"/>
        <c:noMultiLvlLbl val="0"/>
      </c:catAx>
      <c:valAx>
        <c:axId val="6080186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8224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NIÑO!$V$65</c:f>
          <c:strCache>
            <c:ptCount val="1"/>
            <c:pt idx="0">
              <c:v>RED. MOYOBAMBA:  NIÑO  &lt; 1 AÑO CON CRED    COMPLETO PARA SU EDAD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NIÑO!$H$65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NIÑO!$H$66:$H$75</c:f>
              <c:numCache>
                <c:formatCode>0.00</c:formatCode>
                <c:ptCount val="9"/>
                <c:pt idx="0">
                  <c:v>36.35</c:v>
                </c:pt>
                <c:pt idx="1">
                  <c:v>31.96</c:v>
                </c:pt>
                <c:pt idx="2">
                  <c:v>54.84</c:v>
                </c:pt>
                <c:pt idx="3">
                  <c:v>56.63</c:v>
                </c:pt>
                <c:pt idx="4">
                  <c:v>37.01</c:v>
                </c:pt>
                <c:pt idx="5">
                  <c:v>43.58</c:v>
                </c:pt>
                <c:pt idx="6">
                  <c:v>17.84</c:v>
                </c:pt>
                <c:pt idx="7">
                  <c:v>42.36</c:v>
                </c:pt>
                <c:pt idx="8">
                  <c:v>33.950000000000003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0-42F8-A486-904ED3B8ACE9}"/>
            </c:ext>
          </c:extLst>
        </c:ser>
        <c:ser>
          <c:idx val="2"/>
          <c:order val="2"/>
          <c:tx>
            <c:strRef>
              <c:f>NIÑO!$I$65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NIÑO!$I$66:$I$75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0-42F8-A486-904ED3B8ACE9}"/>
            </c:ext>
          </c:extLst>
        </c:ser>
        <c:ser>
          <c:idx val="3"/>
          <c:order val="3"/>
          <c:tx>
            <c:strRef>
              <c:f>NIÑO!$J$65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50-42F8-A486-904ED3B8ACE9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NIÑO!$J$66:$J$75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50-42F8-A486-904ED3B8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0650280"/>
        <c:axId val="500650672"/>
      </c:barChart>
      <c:lineChart>
        <c:grouping val="standard"/>
        <c:varyColors val="0"/>
        <c:ser>
          <c:idx val="0"/>
          <c:order val="0"/>
          <c:tx>
            <c:strRef>
              <c:f>NIÑO!$E$65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NIÑO!$E$66:$E$75</c:f>
              <c:numCache>
                <c:formatCode>0.0</c:formatCode>
                <c:ptCount val="9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50-42F8-A486-904ED3B8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50280"/>
        <c:axId val="500650672"/>
      </c:lineChart>
      <c:catAx>
        <c:axId val="500650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0672"/>
        <c:crosses val="autoZero"/>
        <c:auto val="1"/>
        <c:lblAlgn val="ctr"/>
        <c:lblOffset val="1"/>
        <c:noMultiLvlLbl val="0"/>
      </c:catAx>
      <c:valAx>
        <c:axId val="5006506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0280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0072684374945342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NIÑO!$V$85</c:f>
          <c:strCache>
            <c:ptCount val="1"/>
            <c:pt idx="0">
              <c:v>RED. MOYOBAMBA:  NIÑOS MENORES DE 36 MESES CON CONTROLES CRED COMPLETO  PARA SU EDAD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NIÑO!$H$86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NIÑO!$A$87:$A$96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NIÑO!$H$87:$H$96</c:f>
              <c:numCache>
                <c:formatCode>0.00</c:formatCode>
                <c:ptCount val="10"/>
                <c:pt idx="0">
                  <c:v>9.36</c:v>
                </c:pt>
                <c:pt idx="1">
                  <c:v>0</c:v>
                </c:pt>
                <c:pt idx="2">
                  <c:v>7.79</c:v>
                </c:pt>
                <c:pt idx="3">
                  <c:v>24.76</c:v>
                </c:pt>
                <c:pt idx="4">
                  <c:v>13.81</c:v>
                </c:pt>
                <c:pt idx="5">
                  <c:v>6.52</c:v>
                </c:pt>
                <c:pt idx="6">
                  <c:v>10.84</c:v>
                </c:pt>
                <c:pt idx="7">
                  <c:v>6.63</c:v>
                </c:pt>
                <c:pt idx="8">
                  <c:v>10.98</c:v>
                </c:pt>
                <c:pt idx="9">
                  <c:v>13.33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6-4542-BDEE-1C2B135FE06E}"/>
            </c:ext>
          </c:extLst>
        </c:ser>
        <c:ser>
          <c:idx val="2"/>
          <c:order val="2"/>
          <c:tx>
            <c:strRef>
              <c:f>NIÑO!$I$86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NIÑO!$A$87:$A$96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NIÑO!$I$87:$I$96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E6-4542-BDEE-1C2B135FE06E}"/>
            </c:ext>
          </c:extLst>
        </c:ser>
        <c:ser>
          <c:idx val="3"/>
          <c:order val="3"/>
          <c:tx>
            <c:strRef>
              <c:f>NIÑO!$J$86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chemeClr val="bg1"/>
                </a:gs>
                <a:gs pos="67000">
                  <a:srgbClr val="00B050"/>
                </a:gs>
                <a:gs pos="100000">
                  <a:srgbClr val="008A3E"/>
                </a:gs>
              </a:gsLst>
              <a:lin ang="16200000" scaled="1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E6-4542-BDEE-1C2B135FE06E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NIÑO!$A$87:$A$96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NIÑO!$J$87:$J$96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E6-4542-BDEE-1C2B135FE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0651456"/>
        <c:axId val="500651848"/>
      </c:barChart>
      <c:lineChart>
        <c:grouping val="standard"/>
        <c:varyColors val="0"/>
        <c:ser>
          <c:idx val="0"/>
          <c:order val="0"/>
          <c:tx>
            <c:strRef>
              <c:f>NIÑO!$E$86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NIÑO!$A$87:$A$96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NIÑO!$E$87:$E$96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E6-4542-BDEE-1C2B135FE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51456"/>
        <c:axId val="500651848"/>
      </c:lineChart>
      <c:catAx>
        <c:axId val="50065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1848"/>
        <c:crosses val="autoZero"/>
        <c:auto val="1"/>
        <c:lblAlgn val="ctr"/>
        <c:lblOffset val="1"/>
        <c:noMultiLvlLbl val="0"/>
      </c:catAx>
      <c:valAx>
        <c:axId val="50065184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145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2110500514108122E-2"/>
          <c:y val="0.75230491571946057"/>
          <c:w val="0.9557786780553492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NIÑO!$V$126</c:f>
          <c:strCache>
            <c:ptCount val="1"/>
            <c:pt idx="0">
              <c:v>RED. MOYOBAMBA:  NIÑO &lt;1 AÑO CON 2 ROTAVIRUS Y 2 NEUMOCOCO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NIÑO!$H$126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NIÑO!$A$127:$A$136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NIÑO!$H$127:$H$136</c:f>
              <c:numCache>
                <c:formatCode>0.00</c:formatCode>
                <c:ptCount val="10"/>
                <c:pt idx="0">
                  <c:v>68.989999999999995</c:v>
                </c:pt>
                <c:pt idx="1">
                  <c:v>0</c:v>
                </c:pt>
                <c:pt idx="2">
                  <c:v>69.319999999999993</c:v>
                </c:pt>
                <c:pt idx="3">
                  <c:v>0</c:v>
                </c:pt>
                <c:pt idx="4">
                  <c:v>58.16</c:v>
                </c:pt>
                <c:pt idx="5">
                  <c:v>76.09</c:v>
                </c:pt>
                <c:pt idx="6">
                  <c:v>80.45</c:v>
                </c:pt>
                <c:pt idx="7">
                  <c:v>65.95</c:v>
                </c:pt>
                <c:pt idx="8">
                  <c:v>49.31</c:v>
                </c:pt>
                <c:pt idx="9">
                  <c:v>50.62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1-4DD4-9D47-233CA555D0F8}"/>
            </c:ext>
          </c:extLst>
        </c:ser>
        <c:ser>
          <c:idx val="2"/>
          <c:order val="2"/>
          <c:tx>
            <c:strRef>
              <c:f>NIÑO!$I$126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NIÑO!$A$127:$A$136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NIÑO!$I$127:$I$136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1-4DD4-9D47-233CA555D0F8}"/>
            </c:ext>
          </c:extLst>
        </c:ser>
        <c:ser>
          <c:idx val="3"/>
          <c:order val="3"/>
          <c:tx>
            <c:strRef>
              <c:f>NIÑO!$J$126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51-4DD4-9D47-233CA555D0F8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NIÑO!$A$127:$A$136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NIÑO!$J$127:$J$136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51-4DD4-9D47-233CA555D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0652632"/>
        <c:axId val="500653024"/>
      </c:barChart>
      <c:lineChart>
        <c:grouping val="standard"/>
        <c:varyColors val="0"/>
        <c:ser>
          <c:idx val="0"/>
          <c:order val="0"/>
          <c:tx>
            <c:strRef>
              <c:f>NIÑO!$E$126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NIÑO!$A$127:$A$136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NIÑO!$E$127:$E$136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51-4DD4-9D47-233CA555D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52632"/>
        <c:axId val="500653024"/>
      </c:lineChart>
      <c:catAx>
        <c:axId val="50065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3024"/>
        <c:crosses val="autoZero"/>
        <c:auto val="1"/>
        <c:lblAlgn val="ctr"/>
        <c:lblOffset val="1"/>
        <c:noMultiLvlLbl val="0"/>
      </c:catAx>
      <c:valAx>
        <c:axId val="50065302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263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0072684374945342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NIÑO!$V$146</c:f>
          <c:strCache>
            <c:ptCount val="1"/>
            <c:pt idx="0">
              <c:v>RED. MOYOBAMBA:  NIÑO &lt;1 AÑO CON 3 PENTAVALENTE Y 3 ANTIPOLIO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NIÑO!$H$147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NIÑO!$A$148:$A$157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NIÑO!$H$148:$H$157</c:f>
              <c:numCache>
                <c:formatCode>0.00</c:formatCode>
                <c:ptCount val="10"/>
                <c:pt idx="0">
                  <c:v>70.61</c:v>
                </c:pt>
                <c:pt idx="1">
                  <c:v>0</c:v>
                </c:pt>
                <c:pt idx="2">
                  <c:v>73.06</c:v>
                </c:pt>
                <c:pt idx="3">
                  <c:v>0</c:v>
                </c:pt>
                <c:pt idx="4">
                  <c:v>59.69</c:v>
                </c:pt>
                <c:pt idx="5">
                  <c:v>81.08</c:v>
                </c:pt>
                <c:pt idx="6">
                  <c:v>71.510000000000005</c:v>
                </c:pt>
                <c:pt idx="7">
                  <c:v>65.95</c:v>
                </c:pt>
                <c:pt idx="8">
                  <c:v>56.94</c:v>
                </c:pt>
                <c:pt idx="9">
                  <c:v>41.36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2-40D0-91FA-F22530ED9179}"/>
            </c:ext>
          </c:extLst>
        </c:ser>
        <c:ser>
          <c:idx val="2"/>
          <c:order val="2"/>
          <c:tx>
            <c:strRef>
              <c:f>NIÑO!$I$147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NIÑO!$A$148:$A$157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NIÑO!$I$148:$I$157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92.47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2-40D0-91FA-F22530ED9179}"/>
            </c:ext>
          </c:extLst>
        </c:ser>
        <c:ser>
          <c:idx val="3"/>
          <c:order val="3"/>
          <c:tx>
            <c:strRef>
              <c:f>NIÑO!$J$147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chemeClr val="bg1"/>
                </a:gs>
                <a:gs pos="67000">
                  <a:srgbClr val="00B050"/>
                </a:gs>
                <a:gs pos="100000">
                  <a:srgbClr val="008A3E"/>
                </a:gs>
              </a:gsLst>
              <a:lin ang="16200000" scaled="1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92-40D0-91FA-F22530ED9179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NIÑO!$A$148:$A$157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NIÑO!$J$148:$J$157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92-40D0-91FA-F22530ED9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0653808"/>
        <c:axId val="500654200"/>
      </c:barChart>
      <c:lineChart>
        <c:grouping val="standard"/>
        <c:varyColors val="0"/>
        <c:ser>
          <c:idx val="0"/>
          <c:order val="0"/>
          <c:tx>
            <c:strRef>
              <c:f>NIÑO!$E$147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NIÑO!$A$148:$A$157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NIÑO!$E$148:$E$157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92-40D0-91FA-F22530ED9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53808"/>
        <c:axId val="500654200"/>
      </c:lineChart>
      <c:catAx>
        <c:axId val="50065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4200"/>
        <c:crosses val="autoZero"/>
        <c:auto val="1"/>
        <c:lblAlgn val="ctr"/>
        <c:lblOffset val="1"/>
        <c:noMultiLvlLbl val="0"/>
      </c:catAx>
      <c:valAx>
        <c:axId val="50065420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380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2110500514108122E-2"/>
          <c:y val="0.75230491571946057"/>
          <c:w val="0.9557786780553492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NIÑO!$V$24</c:f>
          <c:strCache>
            <c:ptCount val="1"/>
            <c:pt idx="0">
              <c:v>RED. MOYOBAMBA:  % DE RECIEN NACIDOS CON BAJO PESO AL NACER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NIÑO!$H$27</c:f>
              <c:strCache>
                <c:ptCount val="1"/>
                <c:pt idx="0">
                  <c:v>DEFICIENTE &gt;= 6,1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  <a:effectLst/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NIÑO!$A$28:$A$37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NIÑO!$H$28:$H$37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6.17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1-477C-8EC2-C7C90543EC78}"/>
            </c:ext>
          </c:extLst>
        </c:ser>
        <c:ser>
          <c:idx val="2"/>
          <c:order val="1"/>
          <c:tx>
            <c:strRef>
              <c:f>NIÑO!$I$27</c:f>
              <c:strCache>
                <c:ptCount val="1"/>
                <c:pt idx="0">
                  <c:v>PROCESO &gt; 0  -  &lt; 6,1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NIÑO!$A$28:$A$37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NIÑO!$I$28:$I$37</c:f>
              <c:numCache>
                <c:formatCode>0.00</c:formatCode>
                <c:ptCount val="10"/>
                <c:pt idx="0">
                  <c:v>3.38</c:v>
                </c:pt>
                <c:pt idx="1">
                  <c:v>0</c:v>
                </c:pt>
                <c:pt idx="2">
                  <c:v>2.2400000000000002</c:v>
                </c:pt>
                <c:pt idx="3">
                  <c:v>0</c:v>
                </c:pt>
                <c:pt idx="4">
                  <c:v>0.41</c:v>
                </c:pt>
                <c:pt idx="5">
                  <c:v>2.54</c:v>
                </c:pt>
                <c:pt idx="6">
                  <c:v>0</c:v>
                </c:pt>
                <c:pt idx="7">
                  <c:v>0</c:v>
                </c:pt>
                <c:pt idx="8">
                  <c:v>2.27</c:v>
                </c:pt>
                <c:pt idx="9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1-477C-8EC2-C7C90543EC78}"/>
            </c:ext>
          </c:extLst>
        </c:ser>
        <c:ser>
          <c:idx val="3"/>
          <c:order val="2"/>
          <c:tx>
            <c:strRef>
              <c:f>NIÑO!$J$27</c:f>
              <c:strCache>
                <c:ptCount val="1"/>
                <c:pt idx="0">
                  <c:v>OPTIMO &lt;= 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51-477C-8EC2-C7C90543EC78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NIÑO!$A$28:$A$37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NIÑO!$J$28:$J$37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51-477C-8EC2-C7C90543E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0654984"/>
        <c:axId val="500655376"/>
      </c:barChart>
      <c:catAx>
        <c:axId val="50065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5376"/>
        <c:crosses val="autoZero"/>
        <c:auto val="1"/>
        <c:lblAlgn val="ctr"/>
        <c:lblOffset val="1"/>
        <c:noMultiLvlLbl val="0"/>
      </c:catAx>
      <c:valAx>
        <c:axId val="50065537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4984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1.8034861794128255E-2"/>
          <c:y val="0.75230491571946057"/>
          <c:w val="0.88720011963764689"/>
          <c:h val="4.6101325944983174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NIÑO!$V$7</c:f>
          <c:strCache>
            <c:ptCount val="1"/>
            <c:pt idx="0">
              <c:v>RED. MOYOBAMBA:  RECIEN NACIDO  CON DOS  CONTROLES CRED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NIÑO!$H$6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  <a:effectLst/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NIÑO!$A$7:$A$16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NIÑO!$H$7:$H$16</c:f>
              <c:numCache>
                <c:formatCode>0.00</c:formatCode>
                <c:ptCount val="10"/>
                <c:pt idx="0">
                  <c:v>67.11</c:v>
                </c:pt>
                <c:pt idx="1">
                  <c:v>0</c:v>
                </c:pt>
                <c:pt idx="2">
                  <c:v>65.290000000000006</c:v>
                </c:pt>
                <c:pt idx="3">
                  <c:v>68.819999999999993</c:v>
                </c:pt>
                <c:pt idx="4">
                  <c:v>51.53</c:v>
                </c:pt>
                <c:pt idx="5">
                  <c:v>70.69</c:v>
                </c:pt>
                <c:pt idx="6">
                  <c:v>86.03</c:v>
                </c:pt>
                <c:pt idx="7">
                  <c:v>60.54</c:v>
                </c:pt>
                <c:pt idx="8">
                  <c:v>56.94</c:v>
                </c:pt>
                <c:pt idx="9">
                  <c:v>81.48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B-4379-ADAE-EB7AFD9DC0E9}"/>
            </c:ext>
          </c:extLst>
        </c:ser>
        <c:ser>
          <c:idx val="2"/>
          <c:order val="2"/>
          <c:tx>
            <c:strRef>
              <c:f>NIÑO!$I$6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NIÑO!$A$7:$A$16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NIÑO!$I$7:$I$16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B-4379-ADAE-EB7AFD9DC0E9}"/>
            </c:ext>
          </c:extLst>
        </c:ser>
        <c:ser>
          <c:idx val="3"/>
          <c:order val="3"/>
          <c:tx>
            <c:strRef>
              <c:f>NIÑO!$J$6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DB-4379-ADAE-EB7AFD9DC0E9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NIÑO!$A$7:$A$16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NIÑO!$J$7:$J$16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DB-4379-ADAE-EB7AFD9DC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0654984"/>
        <c:axId val="500655376"/>
      </c:barChart>
      <c:lineChart>
        <c:grouping val="standard"/>
        <c:varyColors val="0"/>
        <c:ser>
          <c:idx val="0"/>
          <c:order val="0"/>
          <c:tx>
            <c:strRef>
              <c:f>NIÑO!$F$6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NIÑO!$A$7:$A$16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NIÑO!$F$7:$F$16</c:f>
              <c:numCache>
                <c:formatCode>0.0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DB-4379-ADAE-EB7AFD9DC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54984"/>
        <c:axId val="500655376"/>
      </c:lineChart>
      <c:catAx>
        <c:axId val="50065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5376"/>
        <c:crosses val="autoZero"/>
        <c:auto val="1"/>
        <c:lblAlgn val="ctr"/>
        <c:lblOffset val="1"/>
        <c:noMultiLvlLbl val="0"/>
      </c:catAx>
      <c:valAx>
        <c:axId val="50065537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4984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1.8034861794128255E-2"/>
          <c:y val="0.75230491571946057"/>
          <c:w val="0.88720011963764689"/>
          <c:h val="4.6101325944983174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NUTRICION!$V$7</c:f>
          <c:strCache>
            <c:ptCount val="1"/>
            <c:pt idx="0">
              <c:v>RED. MOYOBAMBA:   PROPORCIÓN DE NIÑOS  MENORES DE 5 AÑOS  DE EDAD CON DCI 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NUTRICION!$H$6</c:f>
              <c:strCache>
                <c:ptCount val="1"/>
                <c:pt idx="0">
                  <c:v>DEFICIENTE &gt;= 8,1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NUTRICION!$A$7:$A$16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NUTRICION!$H$7:$H$16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C-4767-B196-60AA50588BC4}"/>
            </c:ext>
          </c:extLst>
        </c:ser>
        <c:ser>
          <c:idx val="2"/>
          <c:order val="1"/>
          <c:tx>
            <c:strRef>
              <c:f>NUTRICION!$I$6</c:f>
              <c:strCache>
                <c:ptCount val="1"/>
                <c:pt idx="0">
                  <c:v>PROCESO &gt; 6,4  -  &lt; 8,1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NUTRICION!$A$7:$A$16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NUTRICION!$I$7:$I$16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C-4767-B196-60AA50588BC4}"/>
            </c:ext>
          </c:extLst>
        </c:ser>
        <c:ser>
          <c:idx val="3"/>
          <c:order val="2"/>
          <c:tx>
            <c:strRef>
              <c:f>NUTRICION!$J$6</c:f>
              <c:strCache>
                <c:ptCount val="1"/>
                <c:pt idx="0">
                  <c:v>OPTIMO &lt;= 6,4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3C-4767-B196-60AA50588BC4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NUTRICION!$A$7:$A$16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NUTRICION!$J$7:$J$16</c:f>
              <c:numCache>
                <c:formatCode>0</c:formatCode>
                <c:ptCount val="9"/>
                <c:pt idx="0">
                  <c:v>1.4619430693069306</c:v>
                </c:pt>
                <c:pt idx="1">
                  <c:v>0.61521252796420578</c:v>
                </c:pt>
                <c:pt idx="2">
                  <c:v>0.18726591760299627</c:v>
                </c:pt>
                <c:pt idx="3">
                  <c:v>2.6831785345717236</c:v>
                </c:pt>
                <c:pt idx="4">
                  <c:v>3.8292780215396887</c:v>
                </c:pt>
                <c:pt idx="5">
                  <c:v>0.48402710551790901</c:v>
                </c:pt>
                <c:pt idx="6">
                  <c:v>0.22197558268590456</c:v>
                </c:pt>
                <c:pt idx="7">
                  <c:v>0.13003901170351106</c:v>
                </c:pt>
                <c:pt idx="8">
                  <c:v>1.6451233842538191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3C-4767-B196-60AA50588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0659688"/>
        <c:axId val="500660080"/>
      </c:barChart>
      <c:catAx>
        <c:axId val="50065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60080"/>
        <c:crosses val="autoZero"/>
        <c:auto val="1"/>
        <c:lblAlgn val="ctr"/>
        <c:lblOffset val="1"/>
        <c:noMultiLvlLbl val="0"/>
      </c:catAx>
      <c:valAx>
        <c:axId val="5006600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968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8223958594077933E-2"/>
          <c:y val="0.75230491571946057"/>
          <c:w val="0.94151394253541953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NUTRICION!$V$24</c:f>
          <c:strCache>
            <c:ptCount val="1"/>
            <c:pt idx="0">
              <c:v>RED. MOYOBAMBA:  PROPORCIÓN DE NIÑOS DE 6 A 35 MESES  DE EDAD CON ANEMIA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NUTRICION!$H$25</c:f>
              <c:strCache>
                <c:ptCount val="1"/>
                <c:pt idx="0">
                  <c:v>DEFICIENTE &gt;= 23,8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NUTRICION!$A$26:$A$35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NUTRICION!$H$26:$H$35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B-460F-B36C-909306FBD83E}"/>
            </c:ext>
          </c:extLst>
        </c:ser>
        <c:ser>
          <c:idx val="2"/>
          <c:order val="1"/>
          <c:tx>
            <c:strRef>
              <c:f>NUTRICION!$I$25</c:f>
              <c:strCache>
                <c:ptCount val="1"/>
                <c:pt idx="0">
                  <c:v>PROCESO &gt; 19  -  &lt; 23,8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NUTRICION!$A$26:$A$35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NUTRICION!$I$26:$I$35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7B-460F-B36C-909306FBD83E}"/>
            </c:ext>
          </c:extLst>
        </c:ser>
        <c:ser>
          <c:idx val="3"/>
          <c:order val="2"/>
          <c:tx>
            <c:strRef>
              <c:f>NUTRICION!$J$25</c:f>
              <c:strCache>
                <c:ptCount val="1"/>
                <c:pt idx="0">
                  <c:v>OPTIMO &lt;= 19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NUTRICION!$A$26:$A$35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NUTRICION!$J$26:$J$35</c:f>
              <c:numCache>
                <c:formatCode>0</c:formatCode>
                <c:ptCount val="9"/>
                <c:pt idx="0">
                  <c:v>8.989657915672236</c:v>
                </c:pt>
                <c:pt idx="1">
                  <c:v>9.7022094140249759</c:v>
                </c:pt>
                <c:pt idx="2">
                  <c:v>13.576158940397351</c:v>
                </c:pt>
                <c:pt idx="3">
                  <c:v>14.43661971830986</c:v>
                </c:pt>
                <c:pt idx="4">
                  <c:v>0.95302927161334239</c:v>
                </c:pt>
                <c:pt idx="5">
                  <c:v>6.6780821917808222</c:v>
                </c:pt>
                <c:pt idx="6">
                  <c:v>6.0329067641681897</c:v>
                </c:pt>
                <c:pt idx="7">
                  <c:v>14.317180616740089</c:v>
                </c:pt>
                <c:pt idx="8">
                  <c:v>18.383838383838384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7B-460F-B36C-909306FBD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0663216"/>
        <c:axId val="500663608"/>
      </c:barChart>
      <c:catAx>
        <c:axId val="50066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63608"/>
        <c:crosses val="autoZero"/>
        <c:auto val="1"/>
        <c:lblAlgn val="ctr"/>
        <c:lblOffset val="1"/>
        <c:noMultiLvlLbl val="0"/>
      </c:catAx>
      <c:valAx>
        <c:axId val="5006636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6321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8223958594077933E-2"/>
          <c:y val="0.75230491571946057"/>
          <c:w val="0.93947612317542961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NIÑO!$V$167</c:f>
          <c:strCache>
            <c:ptCount val="1"/>
            <c:pt idx="0">
              <c:v>RED. MOYOBAMBA:  NIÑO 1 AÑO CON 3 NEUMOCOCO Y 1 SPR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NIÑO!$H$168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NIÑO!$A$169:$A$178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NIÑO!$H$169:$H$178</c:f>
              <c:numCache>
                <c:formatCode>0.00</c:formatCode>
                <c:ptCount val="10"/>
                <c:pt idx="0">
                  <c:v>71.430000000000007</c:v>
                </c:pt>
                <c:pt idx="1">
                  <c:v>0</c:v>
                </c:pt>
                <c:pt idx="2">
                  <c:v>74.260000000000005</c:v>
                </c:pt>
                <c:pt idx="3">
                  <c:v>77.319999999999993</c:v>
                </c:pt>
                <c:pt idx="4">
                  <c:v>63.54</c:v>
                </c:pt>
                <c:pt idx="5">
                  <c:v>79.92</c:v>
                </c:pt>
                <c:pt idx="6">
                  <c:v>82.89</c:v>
                </c:pt>
                <c:pt idx="7">
                  <c:v>55.69</c:v>
                </c:pt>
                <c:pt idx="8">
                  <c:v>64.239999999999995</c:v>
                </c:pt>
                <c:pt idx="9">
                  <c:v>43.13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9-452D-8864-51A7CD473346}"/>
            </c:ext>
          </c:extLst>
        </c:ser>
        <c:ser>
          <c:idx val="2"/>
          <c:order val="2"/>
          <c:tx>
            <c:strRef>
              <c:f>NIÑO!$I$168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NIÑO!$A$169:$A$178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NIÑO!$I$169:$I$178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9-452D-8864-51A7CD473346}"/>
            </c:ext>
          </c:extLst>
        </c:ser>
        <c:ser>
          <c:idx val="3"/>
          <c:order val="3"/>
          <c:tx>
            <c:strRef>
              <c:f>NIÑO!$J$168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chemeClr val="bg1"/>
                </a:gs>
                <a:gs pos="67000">
                  <a:srgbClr val="00B050"/>
                </a:gs>
                <a:gs pos="100000">
                  <a:srgbClr val="008A3E"/>
                </a:gs>
              </a:gsLst>
              <a:lin ang="16200000" scaled="1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D9-452D-8864-51A7CD473346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NIÑO!$A$169:$A$178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NIÑO!$J$169:$J$178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D9-452D-8864-51A7CD473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4064"/>
        <c:axId val="488924456"/>
      </c:barChart>
      <c:lineChart>
        <c:grouping val="standard"/>
        <c:varyColors val="0"/>
        <c:ser>
          <c:idx val="0"/>
          <c:order val="0"/>
          <c:tx>
            <c:strRef>
              <c:f>NIÑO!$E$168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NIÑO!$A$169:$A$178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NIÑO!$E$169:$E$178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D9-452D-8864-51A7CD473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924064"/>
        <c:axId val="488924456"/>
      </c:lineChart>
      <c:catAx>
        <c:axId val="48892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4456"/>
        <c:crosses val="autoZero"/>
        <c:auto val="1"/>
        <c:lblAlgn val="ctr"/>
        <c:lblOffset val="1"/>
        <c:noMultiLvlLbl val="0"/>
      </c:catAx>
      <c:valAx>
        <c:axId val="4889244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4064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2110500514108122E-2"/>
          <c:y val="0.75230491571946057"/>
          <c:w val="0.9557786780553492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NUTRICION!$V$44</c:f>
          <c:strCache>
            <c:ptCount val="1"/>
            <c:pt idx="0">
              <c:v>RED. MOYOBAMBA:  NIÑOS DE 4 MESES QUE  INICIAN SUMPLEMENTACIÓN CON HIERRO EN GOTAS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NUTRICION!$H$44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NUTRICION!$A$45:$A$54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NUTRICION!$H$45:$H$54</c:f>
              <c:numCache>
                <c:formatCode>0.00</c:formatCode>
                <c:ptCount val="9"/>
                <c:pt idx="0">
                  <c:v>86.1</c:v>
                </c:pt>
                <c:pt idx="1">
                  <c:v>77.2</c:v>
                </c:pt>
                <c:pt idx="2">
                  <c:v>0</c:v>
                </c:pt>
                <c:pt idx="3">
                  <c:v>64.900000000000006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65.400000000000006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E-41D4-ABA4-D8152ABAAE1E}"/>
            </c:ext>
          </c:extLst>
        </c:ser>
        <c:ser>
          <c:idx val="2"/>
          <c:order val="2"/>
          <c:tx>
            <c:strRef>
              <c:f>NUTRICION!$I$44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NUTRICION!$A$45:$A$54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NUTRICION!$I$45:$I$54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95.5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97.1</c:v>
                </c:pt>
                <c:pt idx="7">
                  <c:v>0</c:v>
                </c:pt>
                <c:pt idx="8">
                  <c:v>92.8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E-41D4-ABA4-D8152ABAAE1E}"/>
            </c:ext>
          </c:extLst>
        </c:ser>
        <c:ser>
          <c:idx val="3"/>
          <c:order val="3"/>
          <c:tx>
            <c:strRef>
              <c:f>NUTRICION!$J$44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7E-41D4-ABA4-D8152ABAAE1E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NUTRICION!$A$45:$A$54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NUTRICION!$J$45:$J$54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101.8</c:v>
                </c:pt>
                <c:pt idx="5">
                  <c:v>112.4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E-41D4-ABA4-D8152ABAA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0664392"/>
        <c:axId val="500664784"/>
      </c:barChart>
      <c:lineChart>
        <c:grouping val="standard"/>
        <c:varyColors val="0"/>
        <c:ser>
          <c:idx val="0"/>
          <c:order val="0"/>
          <c:tx>
            <c:strRef>
              <c:f>NUTRICION!$E$44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NUTRICION!$A$45:$A$54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NUTRICION!$E$45:$E$54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7E-41D4-ABA4-D8152ABAA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64392"/>
        <c:axId val="500664784"/>
      </c:lineChart>
      <c:catAx>
        <c:axId val="500664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64784"/>
        <c:crosses val="autoZero"/>
        <c:auto val="1"/>
        <c:lblAlgn val="ctr"/>
        <c:lblOffset val="1"/>
        <c:noMultiLvlLbl val="0"/>
      </c:catAx>
      <c:valAx>
        <c:axId val="5006647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6439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8223963122844739E-2"/>
          <c:y val="0.75230491571946057"/>
          <c:w val="0.94355191329606747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NUTRICION!$V$86</c:f>
          <c:strCache>
            <c:ptCount val="1"/>
            <c:pt idx="0">
              <c:v>RED. MOYOBAMBA:  NIÑOS  DE 24 MESES DE EDAD CON SUPLEMENTO DE HIERRO Y OTROS MICRONUTRIENTES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NUTRICION!$H$86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NUTRICION!$A$87:$A$96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NUTRICION!$H$87:$H$96</c:f>
              <c:numCache>
                <c:formatCode>0.00</c:formatCode>
                <c:ptCount val="9"/>
                <c:pt idx="0">
                  <c:v>7.3</c:v>
                </c:pt>
                <c:pt idx="1">
                  <c:v>3.6</c:v>
                </c:pt>
                <c:pt idx="2">
                  <c:v>2.6</c:v>
                </c:pt>
                <c:pt idx="3">
                  <c:v>23.1</c:v>
                </c:pt>
                <c:pt idx="4">
                  <c:v>12.6</c:v>
                </c:pt>
                <c:pt idx="5">
                  <c:v>8.1</c:v>
                </c:pt>
                <c:pt idx="6">
                  <c:v>6.8</c:v>
                </c:pt>
                <c:pt idx="7">
                  <c:v>4.5999999999999996</c:v>
                </c:pt>
                <c:pt idx="8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F-4FA4-9C76-D2822DE1DCD9}"/>
            </c:ext>
          </c:extLst>
        </c:ser>
        <c:ser>
          <c:idx val="2"/>
          <c:order val="2"/>
          <c:tx>
            <c:strRef>
              <c:f>NUTRICION!$I$86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NUTRICION!$A$87:$A$96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NUTRICION!$I$87:$I$96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F-4FA4-9C76-D2822DE1DCD9}"/>
            </c:ext>
          </c:extLst>
        </c:ser>
        <c:ser>
          <c:idx val="3"/>
          <c:order val="3"/>
          <c:tx>
            <c:strRef>
              <c:f>NUTRICION!$J$86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16200000" scaled="1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NUTRICION!$A$87:$A$96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NUTRICION!$J$87:$J$96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6F-4FA4-9C76-D2822DE1D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0665568"/>
        <c:axId val="733397528"/>
      </c:barChart>
      <c:lineChart>
        <c:grouping val="standard"/>
        <c:varyColors val="0"/>
        <c:ser>
          <c:idx val="0"/>
          <c:order val="0"/>
          <c:tx>
            <c:strRef>
              <c:f>NUTRICION!$E$86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NUTRICION!$A$87:$A$96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NUTRICION!$E$87:$E$96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6F-4FA4-9C76-D2822DE1D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65568"/>
        <c:axId val="733397528"/>
      </c:lineChart>
      <c:catAx>
        <c:axId val="50066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397528"/>
        <c:crosses val="autoZero"/>
        <c:auto val="1"/>
        <c:lblAlgn val="ctr"/>
        <c:lblOffset val="1"/>
        <c:noMultiLvlLbl val="0"/>
      </c:catAx>
      <c:valAx>
        <c:axId val="7333975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6556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6186143435869891E-2"/>
          <c:y val="0.75230491571946057"/>
          <c:w val="0.9476275526700173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NUTRICION!$V$127</c:f>
          <c:strCache>
            <c:ptCount val="1"/>
            <c:pt idx="0">
              <c:v>RED. MOYOBAMBA:  NIÑOS MENORES DE UN AÑO  ( 6 A 11 MESES) CON  SUPLEMENTO DE VITAMINA A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NUTRICION!$H$127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NUTRICION!$A$128:$A$137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NUTRICION!$H$128:$H$137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46.4</c:v>
                </c:pt>
                <c:pt idx="3">
                  <c:v>83.1</c:v>
                </c:pt>
                <c:pt idx="4">
                  <c:v>33.799999999999997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5-4992-A9E3-F5FFDC6C169F}"/>
            </c:ext>
          </c:extLst>
        </c:ser>
        <c:ser>
          <c:idx val="2"/>
          <c:order val="2"/>
          <c:tx>
            <c:strRef>
              <c:f>NUTRICION!$I$127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NUTRICION!$A$128:$A$137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NUTRICION!$I$128:$I$137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F5-4992-A9E3-F5FFDC6C169F}"/>
            </c:ext>
          </c:extLst>
        </c:ser>
        <c:ser>
          <c:idx val="3"/>
          <c:order val="3"/>
          <c:tx>
            <c:strRef>
              <c:f>NUTRICION!$J$127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F5-4992-A9E3-F5FFDC6C169F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NUTRICION!$A$128:$A$137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NUTRICION!$J$128:$J$137</c:f>
              <c:numCache>
                <c:formatCode>0</c:formatCode>
                <c:ptCount val="9"/>
                <c:pt idx="0">
                  <c:v>114.2</c:v>
                </c:pt>
                <c:pt idx="1">
                  <c:v>123.2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316.7</c:v>
                </c:pt>
                <c:pt idx="6">
                  <c:v>107.1</c:v>
                </c:pt>
                <c:pt idx="7">
                  <c:v>197.7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F5-4992-A9E3-F5FFDC6C1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398312"/>
        <c:axId val="733398704"/>
      </c:barChart>
      <c:lineChart>
        <c:grouping val="standard"/>
        <c:varyColors val="0"/>
        <c:ser>
          <c:idx val="0"/>
          <c:order val="0"/>
          <c:tx>
            <c:strRef>
              <c:f>NUTRICION!$E$127</c:f>
              <c:strCache>
                <c:ptCount val="1"/>
                <c:pt idx="0">
                  <c:v>META</c:v>
                </c:pt>
              </c:strCache>
            </c:strRef>
          </c:tx>
          <c:spPr>
            <a:ln w="15875"/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0067B4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NUTRICION!$A$128:$A$137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NUTRICION!$E$128:$E$137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9-499A-93A8-E5A481CB4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8312"/>
        <c:axId val="733398704"/>
      </c:lineChart>
      <c:catAx>
        <c:axId val="733398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398704"/>
        <c:crosses val="autoZero"/>
        <c:auto val="1"/>
        <c:lblAlgn val="ctr"/>
        <c:lblOffset val="1"/>
        <c:noMultiLvlLbl val="0"/>
      </c:catAx>
      <c:valAx>
        <c:axId val="7333987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39831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4148323748895039E-2"/>
          <c:y val="0.75230491571946057"/>
          <c:w val="0.80239424721849784"/>
          <c:h val="4.8436461074138883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NUTRICION!$V$147</c:f>
          <c:strCache>
            <c:ptCount val="1"/>
            <c:pt idx="0">
              <c:v>RED. MOYOBAMBA:  NIÑOS  DE 12 A 59 MESES CON  SUPLEMENTO DE VITAMINA A  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NUTRICION!$H$146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NUTRICION!$A$147:$A$156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NUTRICION!$H$147:$H$156</c:f>
              <c:numCache>
                <c:formatCode>0.00</c:formatCode>
                <c:ptCount val="9"/>
                <c:pt idx="0">
                  <c:v>74.8</c:v>
                </c:pt>
                <c:pt idx="1">
                  <c:v>82.9</c:v>
                </c:pt>
                <c:pt idx="2">
                  <c:v>80.5</c:v>
                </c:pt>
                <c:pt idx="3">
                  <c:v>68.5</c:v>
                </c:pt>
                <c:pt idx="4">
                  <c:v>21.5</c:v>
                </c:pt>
                <c:pt idx="5">
                  <c:v>0</c:v>
                </c:pt>
                <c:pt idx="6">
                  <c:v>77.2</c:v>
                </c:pt>
                <c:pt idx="7">
                  <c:v>0</c:v>
                </c:pt>
                <c:pt idx="8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A-4622-AD29-32F24B2AC0F8}"/>
            </c:ext>
          </c:extLst>
        </c:ser>
        <c:ser>
          <c:idx val="2"/>
          <c:order val="2"/>
          <c:tx>
            <c:strRef>
              <c:f>NUTRICION!$I$146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NUTRICION!$A$147:$A$156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NUTRICION!$I$147:$I$156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A-4622-AD29-32F24B2AC0F8}"/>
            </c:ext>
          </c:extLst>
        </c:ser>
        <c:ser>
          <c:idx val="3"/>
          <c:order val="3"/>
          <c:tx>
            <c:strRef>
              <c:f>NUTRICION!$J$146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layout>
                <c:manualLayout>
                  <c:x val="-3.6362510196931371E-17"/>
                  <c:y val="5.89382958848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9A-4622-AD29-32F24B2AC0F8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NUTRICION!$A$147:$A$156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NUTRICION!$J$147:$J$156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170.8</c:v>
                </c:pt>
                <c:pt idx="6">
                  <c:v>0</c:v>
                </c:pt>
                <c:pt idx="7">
                  <c:v>112.2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9A-4622-AD29-32F24B2AC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399488"/>
        <c:axId val="733399880"/>
      </c:barChart>
      <c:lineChart>
        <c:grouping val="standard"/>
        <c:varyColors val="0"/>
        <c:ser>
          <c:idx val="0"/>
          <c:order val="0"/>
          <c:tx>
            <c:strRef>
              <c:f>NUTRICION!$E$146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NUTRICION!$A$147:$A$156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NUTRICION!$E$147:$E$156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9A-4622-AD29-32F24B2AC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9488"/>
        <c:axId val="733399880"/>
      </c:lineChart>
      <c:catAx>
        <c:axId val="7333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399880"/>
        <c:crosses val="autoZero"/>
        <c:auto val="1"/>
        <c:lblAlgn val="ctr"/>
        <c:lblOffset val="1"/>
        <c:noMultiLvlLbl val="0"/>
      </c:catAx>
      <c:valAx>
        <c:axId val="7333998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39948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1.8009074756800046E-2"/>
          <c:y val="0.75230491571946057"/>
          <c:w val="0.95378984249984355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NUTRICION!$V$168</c:f>
          <c:strCache>
            <c:ptCount val="1"/>
            <c:pt idx="0">
              <c:v>RED. MOYOBAMBA:  NIÑO MENOR DE 5 AÑOS CON SUPLEMENTO DE VITAMINA A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NUTRICION!$H$167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NUTRICION!$A$168:$A$177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NUTRICION!$H$168:$H$177</c:f>
              <c:numCache>
                <c:formatCode>0.00</c:formatCode>
                <c:ptCount val="9"/>
                <c:pt idx="0">
                  <c:v>36</c:v>
                </c:pt>
                <c:pt idx="1">
                  <c:v>53.4</c:v>
                </c:pt>
                <c:pt idx="2">
                  <c:v>35.4</c:v>
                </c:pt>
                <c:pt idx="3">
                  <c:v>18.2</c:v>
                </c:pt>
                <c:pt idx="4">
                  <c:v>10.8</c:v>
                </c:pt>
                <c:pt idx="5">
                  <c:v>4.2</c:v>
                </c:pt>
                <c:pt idx="6">
                  <c:v>53.5</c:v>
                </c:pt>
                <c:pt idx="7">
                  <c:v>78.400000000000006</c:v>
                </c:pt>
                <c:pt idx="8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9-4191-83E5-0FD65E0580A5}"/>
            </c:ext>
          </c:extLst>
        </c:ser>
        <c:ser>
          <c:idx val="2"/>
          <c:order val="2"/>
          <c:tx>
            <c:strRef>
              <c:f>NUTRICION!$I$167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NUTRICION!$A$168:$A$177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NUTRICION!$I$168:$I$177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9-4191-83E5-0FD65E0580A5}"/>
            </c:ext>
          </c:extLst>
        </c:ser>
        <c:ser>
          <c:idx val="3"/>
          <c:order val="3"/>
          <c:tx>
            <c:strRef>
              <c:f>NUTRICION!$J$167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NUTRICION!$A$168:$A$177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NUTRICION!$J$168:$J$177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9-4191-83E5-0FD65E058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0664"/>
        <c:axId val="733401056"/>
      </c:barChart>
      <c:lineChart>
        <c:grouping val="standard"/>
        <c:varyColors val="0"/>
        <c:ser>
          <c:idx val="0"/>
          <c:order val="0"/>
          <c:tx>
            <c:strRef>
              <c:f>NUTRICION!$E$167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NUTRICION!$A$168:$A$177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NUTRICION!$E$168:$E$177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79-4191-83E5-0FD65E058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0664"/>
        <c:axId val="733401056"/>
      </c:lineChart>
      <c:catAx>
        <c:axId val="733400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1056"/>
        <c:crosses val="autoZero"/>
        <c:auto val="1"/>
        <c:lblAlgn val="ctr"/>
        <c:lblOffset val="1"/>
        <c:noMultiLvlLbl val="0"/>
      </c:catAx>
      <c:valAx>
        <c:axId val="7334010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0664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4445687604531797E-2"/>
          <c:y val="0.75230491571946057"/>
          <c:w val="0.94704649791887963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NUTRICION!$V$188</c:f>
          <c:strCache>
            <c:ptCount val="1"/>
            <c:pt idx="0">
              <c:v>RED. MOYOBAMBA:  NIÑOS DE 6 A 11 MESES DE EDAD CON DOSAJE DE HEMOGLOBINA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NUTRICION!$H$188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NUTRICION!$H$189:$H$198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7-4308-A0CA-088430FAE335}"/>
            </c:ext>
          </c:extLst>
        </c:ser>
        <c:ser>
          <c:idx val="2"/>
          <c:order val="2"/>
          <c:tx>
            <c:strRef>
              <c:f>NUTRICION!$I$188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NUTRICION!$I$189:$I$198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95.6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7-4308-A0CA-088430FAE335}"/>
            </c:ext>
          </c:extLst>
        </c:ser>
        <c:ser>
          <c:idx val="3"/>
          <c:order val="3"/>
          <c:tx>
            <c:strRef>
              <c:f>NUTRICION!$J$188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67-4308-A0CA-088430FAE335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NUTRICION!$J$189:$J$198</c:f>
              <c:numCache>
                <c:formatCode>0</c:formatCode>
                <c:ptCount val="10"/>
                <c:pt idx="0">
                  <c:v>148.19999999999999</c:v>
                </c:pt>
                <c:pt idx="1">
                  <c:v>0</c:v>
                </c:pt>
                <c:pt idx="2">
                  <c:v>131.69999999999999</c:v>
                </c:pt>
                <c:pt idx="3">
                  <c:v>156.80000000000001</c:v>
                </c:pt>
                <c:pt idx="4">
                  <c:v>0</c:v>
                </c:pt>
                <c:pt idx="5">
                  <c:v>200.5</c:v>
                </c:pt>
                <c:pt idx="6">
                  <c:v>193.2</c:v>
                </c:pt>
                <c:pt idx="7">
                  <c:v>162.1</c:v>
                </c:pt>
                <c:pt idx="8">
                  <c:v>0</c:v>
                </c:pt>
                <c:pt idx="9">
                  <c:v>163.6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7-4308-A0CA-088430FAE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1840"/>
        <c:axId val="733402232"/>
      </c:barChart>
      <c:lineChart>
        <c:grouping val="standard"/>
        <c:varyColors val="0"/>
        <c:ser>
          <c:idx val="0"/>
          <c:order val="0"/>
          <c:tx>
            <c:strRef>
              <c:f>NUTRICION!$E$188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NUTRICION!$E$189:$E$198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67-4308-A0CA-088430FAE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1840"/>
        <c:axId val="733402232"/>
      </c:lineChart>
      <c:catAx>
        <c:axId val="73340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2232"/>
        <c:crosses val="autoZero"/>
        <c:auto val="1"/>
        <c:lblAlgn val="ctr"/>
        <c:lblOffset val="1"/>
        <c:noMultiLvlLbl val="0"/>
      </c:catAx>
      <c:valAx>
        <c:axId val="73340223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1840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4445687604531797E-2"/>
          <c:y val="0.75230491571946057"/>
          <c:w val="0.9531396882269648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NUTRICION!$V$210</c:f>
          <c:strCache>
            <c:ptCount val="1"/>
            <c:pt idx="0">
              <c:v>RED. MOYOBAMBA:  NIÑOS DE 12 A 23 MESES DE EDAD CON DOSAJE DE HEMOGLOBINA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NUTRICION!$H$210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NUTRICION!$A$211:$A$220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NUTRICION!$H$211:$H$220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84.9</c:v>
                </c:pt>
                <c:pt idx="3">
                  <c:v>39.200000000000003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69.5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4-48E0-A2D5-FC67C9915D17}"/>
            </c:ext>
          </c:extLst>
        </c:ser>
        <c:ser>
          <c:idx val="2"/>
          <c:order val="2"/>
          <c:tx>
            <c:strRef>
              <c:f>NUTRICION!$I$210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NUTRICION!$A$211:$A$220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NUTRICION!$I$211:$I$220</c:f>
              <c:numCache>
                <c:formatCode>0.00</c:formatCode>
                <c:ptCount val="10"/>
                <c:pt idx="0">
                  <c:v>92.2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4-48E0-A2D5-FC67C9915D17}"/>
            </c:ext>
          </c:extLst>
        </c:ser>
        <c:ser>
          <c:idx val="3"/>
          <c:order val="3"/>
          <c:tx>
            <c:strRef>
              <c:f>NUTRICION!$J$210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>
              <a:gsLst>
                <a:gs pos="0">
                  <a:srgbClr val="009E47"/>
                </a:gs>
                <a:gs pos="49000">
                  <a:srgbClr val="00B05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00B050"/>
              </a:solidFill>
            </a:ln>
            <a:scene3d>
              <a:camera prst="orthographicFront"/>
              <a:lightRig rig="threePt" dir="t"/>
            </a:scene3d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84-48E0-A2D5-FC67C9915D17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NUTRICION!$A$211:$A$220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NUTRICION!$J$211:$J$220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102.8</c:v>
                </c:pt>
                <c:pt idx="5">
                  <c:v>116.6</c:v>
                </c:pt>
                <c:pt idx="6">
                  <c:v>104.3</c:v>
                </c:pt>
                <c:pt idx="7">
                  <c:v>108.4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84-48E0-A2D5-FC67C991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3016"/>
        <c:axId val="733403408"/>
      </c:barChart>
      <c:lineChart>
        <c:grouping val="standard"/>
        <c:varyColors val="0"/>
        <c:ser>
          <c:idx val="0"/>
          <c:order val="0"/>
          <c:tx>
            <c:strRef>
              <c:f>NUTRICION!$E$210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NUTRICION!$A$211:$A$220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NUTRICION!$E$211:$E$220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84-48E0-A2D5-FC67C991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3016"/>
        <c:axId val="733403408"/>
      </c:lineChart>
      <c:catAx>
        <c:axId val="73340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3408"/>
        <c:crosses val="autoZero"/>
        <c:auto val="1"/>
        <c:lblAlgn val="ctr"/>
        <c:lblOffset val="1"/>
        <c:noMultiLvlLbl val="0"/>
      </c:catAx>
      <c:valAx>
        <c:axId val="7334034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301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8507814476588556E-2"/>
          <c:y val="0.75230491571946057"/>
          <c:w val="0.9409533076107943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NUTRICION!$V$65</c:f>
          <c:strCache>
            <c:ptCount val="1"/>
            <c:pt idx="0">
              <c:v>RED. MOYOBAMBA:  NIÑOS MENORES DE 12 MESES DE EDAD CON SUPLEMENTO DE HIERRO Y OTROS MICRONUTRIENTES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NUTRICION!$H$65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NUTRICION!$H$66:$H$75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41.9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37.1</c:v>
                </c:pt>
                <c:pt idx="7">
                  <c:v>54.2</c:v>
                </c:pt>
                <c:pt idx="8">
                  <c:v>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0-4FBC-85D2-A4E0F483E6F3}"/>
            </c:ext>
          </c:extLst>
        </c:ser>
        <c:ser>
          <c:idx val="2"/>
          <c:order val="2"/>
          <c:tx>
            <c:strRef>
              <c:f>NUTRICION!$I$65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NUTRICION!$I$66:$I$75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0-4FBC-85D2-A4E0F483E6F3}"/>
            </c:ext>
          </c:extLst>
        </c:ser>
        <c:ser>
          <c:idx val="3"/>
          <c:order val="3"/>
          <c:tx>
            <c:strRef>
              <c:f>NUTRICION!$J$65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A0-4FBC-85D2-A4E0F483E6F3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NUTRICION!$J$66:$J$75</c:f>
              <c:numCache>
                <c:formatCode>0</c:formatCode>
                <c:ptCount val="9"/>
                <c:pt idx="0">
                  <c:v>103.3</c:v>
                </c:pt>
                <c:pt idx="1">
                  <c:v>106.8</c:v>
                </c:pt>
                <c:pt idx="2">
                  <c:v>0</c:v>
                </c:pt>
                <c:pt idx="3">
                  <c:v>118.2</c:v>
                </c:pt>
                <c:pt idx="4">
                  <c:v>125</c:v>
                </c:pt>
                <c:pt idx="5">
                  <c:v>173.3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0-4FBC-85D2-A4E0F483E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4192"/>
        <c:axId val="733404584"/>
      </c:barChart>
      <c:lineChart>
        <c:grouping val="standard"/>
        <c:varyColors val="0"/>
        <c:ser>
          <c:idx val="0"/>
          <c:order val="0"/>
          <c:tx>
            <c:strRef>
              <c:f>NUTRICION!$E$65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NUTRICION!$E$66:$E$75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A0-4FBC-85D2-A4E0F483E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4192"/>
        <c:axId val="733404584"/>
      </c:lineChart>
      <c:catAx>
        <c:axId val="73340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4584"/>
        <c:crosses val="autoZero"/>
        <c:auto val="1"/>
        <c:lblAlgn val="ctr"/>
        <c:lblOffset val="1"/>
        <c:noMultiLvlLbl val="0"/>
      </c:catAx>
      <c:valAx>
        <c:axId val="7334045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419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8223963122844739E-2"/>
          <c:y val="0.75230491571946057"/>
          <c:w val="0.94355191329606747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NUTRICION!$V$106</c:f>
          <c:strCache>
            <c:ptCount val="1"/>
            <c:pt idx="0">
              <c:v>RED. MOYOBAMBA:  NIÑOS MENORES DE 36 MESES DE EDAD CON SUPLEMENTO DE HIERRO Y OTROS MICRONUTRIENTES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NUTRICION!$H$105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NUTRICION!$A$106:$A$115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NUTRICION!$H$106:$H$115</c:f>
              <c:numCache>
                <c:formatCode>0.00</c:formatCode>
                <c:ptCount val="9"/>
                <c:pt idx="0">
                  <c:v>24.5</c:v>
                </c:pt>
                <c:pt idx="1">
                  <c:v>23.5</c:v>
                </c:pt>
                <c:pt idx="2">
                  <c:v>9.3000000000000007</c:v>
                </c:pt>
                <c:pt idx="3">
                  <c:v>36.4</c:v>
                </c:pt>
                <c:pt idx="4">
                  <c:v>31.4</c:v>
                </c:pt>
                <c:pt idx="5">
                  <c:v>37.1</c:v>
                </c:pt>
                <c:pt idx="6">
                  <c:v>11.1</c:v>
                </c:pt>
                <c:pt idx="7">
                  <c:v>12.9</c:v>
                </c:pt>
                <c:pt idx="8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9-4646-ACFC-0B8CC985B4B3}"/>
            </c:ext>
          </c:extLst>
        </c:ser>
        <c:ser>
          <c:idx val="2"/>
          <c:order val="2"/>
          <c:tx>
            <c:strRef>
              <c:f>NUTRICION!$I$105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NUTRICION!$A$106:$A$115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NUTRICION!$I$106:$I$115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19-4646-ACFC-0B8CC985B4B3}"/>
            </c:ext>
          </c:extLst>
        </c:ser>
        <c:ser>
          <c:idx val="3"/>
          <c:order val="3"/>
          <c:tx>
            <c:strRef>
              <c:f>NUTRICION!$J$105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NUTRICION!$A$106:$A$115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NUTRICION!$J$106:$J$115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19-4646-ACFC-0B8CC985B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5368"/>
        <c:axId val="733405760"/>
      </c:barChart>
      <c:lineChart>
        <c:grouping val="standard"/>
        <c:varyColors val="0"/>
        <c:ser>
          <c:idx val="0"/>
          <c:order val="0"/>
          <c:tx>
            <c:strRef>
              <c:f>NUTRICION!$E$105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NUTRICION!$A$106:$A$115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NUTRICION!$E$106:$E$115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19-4646-ACFC-0B8CC985B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5368"/>
        <c:axId val="733405760"/>
      </c:lineChart>
      <c:catAx>
        <c:axId val="733405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5760"/>
        <c:crosses val="autoZero"/>
        <c:auto val="1"/>
        <c:lblAlgn val="ctr"/>
        <c:lblOffset val="1"/>
        <c:noMultiLvlLbl val="0"/>
      </c:catAx>
      <c:valAx>
        <c:axId val="73340576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536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1.8009074756800046E-2"/>
          <c:y val="0.75230491571946057"/>
          <c:w val="0.95378984249984355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NUTRICION!$V$230</c:f>
          <c:strCache>
            <c:ptCount val="1"/>
            <c:pt idx="0">
              <c:v>RED. MOYOBAMBA:  NIÑOS DE 24 A 35 MESES DE EDAD CON DOSAJE DE HEMOGLOBINA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NUTRICION!$H$230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NUTRICION!$A$231:$A$240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NUTRICION!$H$231:$H$240</c:f>
              <c:numCache>
                <c:formatCode>0.00</c:formatCode>
                <c:ptCount val="10"/>
                <c:pt idx="0">
                  <c:v>51.4</c:v>
                </c:pt>
                <c:pt idx="1">
                  <c:v>0</c:v>
                </c:pt>
                <c:pt idx="2">
                  <c:v>50.1</c:v>
                </c:pt>
                <c:pt idx="3">
                  <c:v>27.7</c:v>
                </c:pt>
                <c:pt idx="4">
                  <c:v>42.4</c:v>
                </c:pt>
                <c:pt idx="5">
                  <c:v>63.4</c:v>
                </c:pt>
                <c:pt idx="6">
                  <c:v>50.5</c:v>
                </c:pt>
                <c:pt idx="7">
                  <c:v>60.5</c:v>
                </c:pt>
                <c:pt idx="8">
                  <c:v>49.1</c:v>
                </c:pt>
                <c:pt idx="9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4-41B6-B0FE-C5D6D27C966A}"/>
            </c:ext>
          </c:extLst>
        </c:ser>
        <c:ser>
          <c:idx val="2"/>
          <c:order val="2"/>
          <c:tx>
            <c:strRef>
              <c:f>NUTRICION!$I$230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NUTRICION!$A$231:$A$240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NUTRICION!$I$231:$I$240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4-41B6-B0FE-C5D6D27C966A}"/>
            </c:ext>
          </c:extLst>
        </c:ser>
        <c:ser>
          <c:idx val="3"/>
          <c:order val="3"/>
          <c:tx>
            <c:strRef>
              <c:f>NUTRICION!$J$230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F4-41B6-B0FE-C5D6D27C966A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NUTRICION!$A$231:$A$240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NUTRICION!$J$231:$J$240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F4-41B6-B0FE-C5D6D27C9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1840"/>
        <c:axId val="733402232"/>
      </c:barChart>
      <c:lineChart>
        <c:grouping val="standard"/>
        <c:varyColors val="0"/>
        <c:ser>
          <c:idx val="0"/>
          <c:order val="0"/>
          <c:tx>
            <c:strRef>
              <c:f>NUTRICION!$E$230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NUTRICION!$A$231:$A$240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NUTRICION!$E$231:$E$240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F4-41B6-B0FE-C5D6D27C9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1840"/>
        <c:axId val="733402232"/>
      </c:lineChart>
      <c:catAx>
        <c:axId val="73340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2232"/>
        <c:crosses val="autoZero"/>
        <c:auto val="1"/>
        <c:lblAlgn val="ctr"/>
        <c:lblOffset val="1"/>
        <c:noMultiLvlLbl val="0"/>
      </c:catAx>
      <c:valAx>
        <c:axId val="73340223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1840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4445687604531797E-2"/>
          <c:y val="0.75230491571946057"/>
          <c:w val="0.9531396882269648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NIÑO!$V$188</c:f>
          <c:strCache>
            <c:ptCount val="1"/>
            <c:pt idx="0">
              <c:v>RED. MOYOBAMBA:  NIÑO &gt; 1 AÑO CON 2°SPR,1°REF DPT Y 1°REF APO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NIÑO!$H$188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NIÑO!$H$189:$H$198</c:f>
              <c:numCache>
                <c:formatCode>0.00</c:formatCode>
                <c:ptCount val="10"/>
                <c:pt idx="0">
                  <c:v>42.65</c:v>
                </c:pt>
                <c:pt idx="1">
                  <c:v>0</c:v>
                </c:pt>
                <c:pt idx="2">
                  <c:v>49.01</c:v>
                </c:pt>
                <c:pt idx="3">
                  <c:v>38.14</c:v>
                </c:pt>
                <c:pt idx="4">
                  <c:v>38.67</c:v>
                </c:pt>
                <c:pt idx="5">
                  <c:v>50.31</c:v>
                </c:pt>
                <c:pt idx="6">
                  <c:v>46.52</c:v>
                </c:pt>
                <c:pt idx="7">
                  <c:v>20.36</c:v>
                </c:pt>
                <c:pt idx="8">
                  <c:v>34.44</c:v>
                </c:pt>
                <c:pt idx="9">
                  <c:v>13.13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1-4E36-9D76-E63979370333}"/>
            </c:ext>
          </c:extLst>
        </c:ser>
        <c:ser>
          <c:idx val="2"/>
          <c:order val="2"/>
          <c:tx>
            <c:strRef>
              <c:f>NIÑO!$I$188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NIÑO!$I$189:$I$198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1-4E36-9D76-E63979370333}"/>
            </c:ext>
          </c:extLst>
        </c:ser>
        <c:ser>
          <c:idx val="3"/>
          <c:order val="3"/>
          <c:tx>
            <c:strRef>
              <c:f>NIÑO!$J$188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7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NIÑO!$J$189:$J$198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31-4E36-9D76-E63979370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5240"/>
        <c:axId val="488925632"/>
      </c:barChart>
      <c:lineChart>
        <c:grouping val="standard"/>
        <c:varyColors val="0"/>
        <c:ser>
          <c:idx val="0"/>
          <c:order val="0"/>
          <c:tx>
            <c:strRef>
              <c:f>NIÑO!$E$188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NIÑO!$E$189:$E$198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31-4E36-9D76-E63979370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925240"/>
        <c:axId val="488925632"/>
      </c:lineChart>
      <c:catAx>
        <c:axId val="488925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5632"/>
        <c:crosses val="autoZero"/>
        <c:auto val="1"/>
        <c:lblAlgn val="ctr"/>
        <c:lblOffset val="1"/>
        <c:noMultiLvlLbl val="0"/>
      </c:catAx>
      <c:valAx>
        <c:axId val="48892563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5240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4148323748895039E-2"/>
          <c:y val="0.75230491571946057"/>
          <c:w val="0.94966537235699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NUTRICION!$V$252</c:f>
          <c:strCache>
            <c:ptCount val="1"/>
            <c:pt idx="0">
              <c:v>RED. MOYOBAMBA:  NIÑOS DE 6 A 35 MESES DE EDAD CON DOSAJE DE HEMOGLOBINA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NUTRICION!$H$252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NUTRICION!$A$253:$A$262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NUTRICION!$H$253:$H$262</c:f>
              <c:numCache>
                <c:formatCode>0.00</c:formatCode>
                <c:ptCount val="9"/>
                <c:pt idx="0">
                  <c:v>85.4</c:v>
                </c:pt>
                <c:pt idx="1">
                  <c:v>78.900000000000006</c:v>
                </c:pt>
                <c:pt idx="2">
                  <c:v>54.5</c:v>
                </c:pt>
                <c:pt idx="3">
                  <c:v>74.5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65.599999999999994</c:v>
                </c:pt>
                <c:pt idx="8">
                  <c:v>78.3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F-4656-99E0-DC0259883E8C}"/>
            </c:ext>
          </c:extLst>
        </c:ser>
        <c:ser>
          <c:idx val="2"/>
          <c:order val="2"/>
          <c:tx>
            <c:strRef>
              <c:f>NUTRICION!$I$252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NUTRICION!$A$253:$A$262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NUTRICION!$I$253:$I$262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96.3</c:v>
                </c:pt>
                <c:pt idx="6">
                  <c:v>98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EF-4656-99E0-DC0259883E8C}"/>
            </c:ext>
          </c:extLst>
        </c:ser>
        <c:ser>
          <c:idx val="3"/>
          <c:order val="3"/>
          <c:tx>
            <c:strRef>
              <c:f>NUTRICION!$J$252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>
              <a:gsLst>
                <a:gs pos="0">
                  <a:srgbClr val="009E47"/>
                </a:gs>
                <a:gs pos="49000">
                  <a:srgbClr val="00B05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00B050"/>
              </a:solidFill>
            </a:ln>
            <a:scene3d>
              <a:camera prst="orthographicFront"/>
              <a:lightRig rig="threePt" dir="t"/>
            </a:scene3d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EF-4656-99E0-DC0259883E8C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NUTRICION!$A$253:$A$262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NUTRICION!$J$253:$J$262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EF-4656-99E0-DC0259883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3016"/>
        <c:axId val="733403408"/>
      </c:barChart>
      <c:lineChart>
        <c:grouping val="standard"/>
        <c:varyColors val="0"/>
        <c:ser>
          <c:idx val="0"/>
          <c:order val="0"/>
          <c:tx>
            <c:strRef>
              <c:f>NUTRICION!$E$252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NUTRICION!$A$253:$A$262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NUTRICION!$E$253:$E$262</c:f>
              <c:numCache>
                <c:formatCode>0.0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EF-4656-99E0-DC0259883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3016"/>
        <c:axId val="733403408"/>
      </c:lineChart>
      <c:catAx>
        <c:axId val="73340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3408"/>
        <c:crosses val="autoZero"/>
        <c:auto val="1"/>
        <c:lblAlgn val="ctr"/>
        <c:lblOffset val="1"/>
        <c:noMultiLvlLbl val="0"/>
      </c:catAx>
      <c:valAx>
        <c:axId val="7334034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301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8507814476588556E-2"/>
          <c:y val="0.75230491571946057"/>
          <c:w val="0.9409533076107943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NIÑO!$V$209</c:f>
          <c:strCache>
            <c:ptCount val="1"/>
            <c:pt idx="0">
              <c:v>RED. MOYOBAMBA:  PORCENTAJE DE DESERCION VACUNA PENTAVALENTE EN MENORES DE 1 AÑO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v>DEFICIENTE + 5%; -5%</c:v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-26.349206349206348</c:v>
              </c:pt>
              <c:pt idx="2">
                <c:v>14.893617021276595</c:v>
              </c:pt>
              <c:pt idx="3">
                <c:v>28.07017543859649</c:v>
              </c:pt>
              <c:pt idx="4">
                <c:v>0</c:v>
              </c:pt>
              <c:pt idx="5">
                <c:v>29.213483146067414</c:v>
              </c:pt>
              <c:pt idx="6">
                <c:v>26.666666666666668</c:v>
              </c:pt>
              <c:pt idx="7">
                <c:v>-67.741935483870961</c:v>
              </c:pt>
              <c:pt idx="8">
                <c:v>-7.5757575757575761</c:v>
              </c:pt>
            </c:numLit>
          </c:val>
          <c:extLst>
            <c:ext xmlns:c16="http://schemas.microsoft.com/office/drawing/2014/chart" uri="{C3380CC4-5D6E-409C-BE32-E72D297353CC}">
              <c16:uniqueId val="{00000000-48C7-4715-BF16-4D73C2B1F4D1}"/>
            </c:ext>
          </c:extLst>
        </c:ser>
        <c:ser>
          <c:idx val="2"/>
          <c:order val="1"/>
          <c:tx>
            <c:v>PROCESO 0 a + 4.99 , 0 a -4.99</c:v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-4.1760722347629793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1.4563106796116505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8C7-4715-BF16-4D73C2B1F4D1}"/>
            </c:ext>
          </c:extLst>
        </c:ser>
        <c:ser>
          <c:idx val="3"/>
          <c:order val="2"/>
          <c:tx>
            <c:v>SIN DESERCION</c:v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7-4715-BF16-4D73C2B1F4D1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8C7-4715-BF16-4D73C2B1F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6416"/>
        <c:axId val="488926808"/>
      </c:barChart>
      <c:catAx>
        <c:axId val="48892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6808"/>
        <c:crosses val="autoZero"/>
        <c:auto val="1"/>
        <c:lblAlgn val="ctr"/>
        <c:lblOffset val="1"/>
        <c:noMultiLvlLbl val="0"/>
      </c:catAx>
      <c:valAx>
        <c:axId val="4889268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641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8223963122844739E-2"/>
          <c:y val="0.75230491571946057"/>
          <c:w val="0.94151409360909255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10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NIÑO!$V$230</c:f>
          <c:strCache>
            <c:ptCount val="1"/>
            <c:pt idx="0">
              <c:v>RED. MOYOBAMBA:  PORCENTAJE DE DESERCION VACUNA NEUMOCOCO EN MENORES DE 1 AÑO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v>DEFICIENTE + 5%; -5%</c:v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6F-4F21-8832-47E82AF4F9B7}"/>
            </c:ext>
          </c:extLst>
        </c:ser>
        <c:ser>
          <c:idx val="2"/>
          <c:order val="1"/>
          <c:tx>
            <c:v>PROCESO 0 a + 4.99 , 0 a -4.99</c:v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6F-4F21-8832-47E82AF4F9B7}"/>
            </c:ext>
          </c:extLst>
        </c:ser>
        <c:ser>
          <c:idx val="3"/>
          <c:order val="2"/>
          <c:tx>
            <c:v>SIN DESERCION</c:v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6F-4F21-8832-47E82AF4F9B7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D6F-4F21-8832-47E82AF4F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7592"/>
        <c:axId val="488927984"/>
      </c:barChart>
      <c:catAx>
        <c:axId val="48892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7984"/>
        <c:crosses val="autoZero"/>
        <c:auto val="1"/>
        <c:lblAlgn val="ctr"/>
        <c:lblOffset val="1"/>
        <c:noMultiLvlLbl val="0"/>
      </c:catAx>
      <c:valAx>
        <c:axId val="4889279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759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8223963122844739E-2"/>
          <c:y val="0.75230491571946057"/>
          <c:w val="0.94151409360909255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10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NIÑO!$V$249</c:f>
          <c:strCache>
            <c:ptCount val="1"/>
            <c:pt idx="0">
              <c:v>RED. MOYOBAMBA:  PORCENTAJE DE DESERCION VACUNA 1 Ref. DPT DE 1 AÑO 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v>DEFICIENTE + 5%; -5%</c:v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21.770334928229666</c:v>
              </c:pt>
              <c:pt idx="1">
                <c:v>-28.07017543859649</c:v>
              </c:pt>
              <c:pt idx="2">
                <c:v>-28.205128205128204</c:v>
              </c:pt>
              <c:pt idx="3">
                <c:v>61.53846153846154</c:v>
              </c:pt>
              <c:pt idx="4">
                <c:v>21.951219512195124</c:v>
              </c:pt>
              <c:pt idx="5">
                <c:v>66.055045871559628</c:v>
              </c:pt>
              <c:pt idx="6">
                <c:v>74.117647058823536</c:v>
              </c:pt>
              <c:pt idx="7">
                <c:v>6.0606060606060606</c:v>
              </c:pt>
              <c:pt idx="8">
                <c:v>48.611111111111114</c:v>
              </c:pt>
            </c:numLit>
          </c:val>
          <c:extLst>
            <c:ext xmlns:c16="http://schemas.microsoft.com/office/drawing/2014/chart" uri="{C3380CC4-5D6E-409C-BE32-E72D297353CC}">
              <c16:uniqueId val="{00000000-B29D-450D-A3D2-A59EC726C3E2}"/>
            </c:ext>
          </c:extLst>
        </c:ser>
        <c:ser>
          <c:idx val="2"/>
          <c:order val="1"/>
          <c:tx>
            <c:v>PROCESO 0 a + 4.99 , 0 a -4.99</c:v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29D-450D-A3D2-A59EC726C3E2}"/>
            </c:ext>
          </c:extLst>
        </c:ser>
        <c:ser>
          <c:idx val="3"/>
          <c:order val="2"/>
          <c:tx>
            <c:v>SIN DESERCION</c:v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9D-450D-A3D2-A59EC726C3E2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29D-450D-A3D2-A59EC726C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8768"/>
        <c:axId val="453892000"/>
      </c:barChart>
      <c:catAx>
        <c:axId val="48892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53892000"/>
        <c:crosses val="autoZero"/>
        <c:auto val="1"/>
        <c:lblAlgn val="ctr"/>
        <c:lblOffset val="1"/>
        <c:noMultiLvlLbl val="0"/>
      </c:catAx>
      <c:valAx>
        <c:axId val="45389200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876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6186143435869891E-2"/>
          <c:y val="0.75230491571946057"/>
          <c:w val="0.94966537235699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10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NIÑO!$V$270</c:f>
          <c:strCache>
            <c:ptCount val="1"/>
            <c:pt idx="0">
              <c:v>RED. MOYOBAMBA:   NIÑO DE 4 AÑOS CON 2DO REFUERZO DE DPT Y 2DO REFUERZO DE APO  - POR MICROREDES :   ENERO - DICIEMBRE 2022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NIÑO!$H$270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NIÑO!$A$271:$A$280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NIÑO!$H$271:$H$280</c:f>
              <c:numCache>
                <c:formatCode>0.00</c:formatCode>
                <c:ptCount val="10"/>
                <c:pt idx="0">
                  <c:v>35.72</c:v>
                </c:pt>
                <c:pt idx="1">
                  <c:v>0</c:v>
                </c:pt>
                <c:pt idx="2">
                  <c:v>34.54</c:v>
                </c:pt>
                <c:pt idx="3">
                  <c:v>46.09</c:v>
                </c:pt>
                <c:pt idx="4">
                  <c:v>30.73</c:v>
                </c:pt>
                <c:pt idx="5">
                  <c:v>46.61</c:v>
                </c:pt>
                <c:pt idx="6">
                  <c:v>45.05</c:v>
                </c:pt>
                <c:pt idx="7">
                  <c:v>26.49</c:v>
                </c:pt>
                <c:pt idx="8">
                  <c:v>40.65</c:v>
                </c:pt>
                <c:pt idx="9">
                  <c:v>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1-4E40-B35B-7AF5A11A5F0A}"/>
            </c:ext>
          </c:extLst>
        </c:ser>
        <c:ser>
          <c:idx val="2"/>
          <c:order val="2"/>
          <c:tx>
            <c:strRef>
              <c:f>NIÑO!$I$270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NIÑO!$A$271:$A$280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NIÑO!$I$271:$I$280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1-4E40-B35B-7AF5A11A5F0A}"/>
            </c:ext>
          </c:extLst>
        </c:ser>
        <c:ser>
          <c:idx val="3"/>
          <c:order val="3"/>
          <c:tx>
            <c:strRef>
              <c:f>NIÑO!$J$270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NIÑO!$A$271:$A$280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NIÑO!$J$271:$J$280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F1-4E40-B35B-7AF5A11A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2936"/>
        <c:axId val="608003328"/>
      </c:barChart>
      <c:lineChart>
        <c:grouping val="standard"/>
        <c:varyColors val="0"/>
        <c:ser>
          <c:idx val="0"/>
          <c:order val="0"/>
          <c:tx>
            <c:strRef>
              <c:f>NIÑO!$E$270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NIÑO!$A$271:$A$280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NIÑO!$E$271:$E$280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1-4E40-B35B-7AF5A11A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2936"/>
        <c:axId val="608003328"/>
      </c:lineChart>
      <c:catAx>
        <c:axId val="60800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3328"/>
        <c:crosses val="autoZero"/>
        <c:auto val="1"/>
        <c:lblAlgn val="ctr"/>
        <c:lblOffset val="1"/>
        <c:noMultiLvlLbl val="0"/>
      </c:catAx>
      <c:valAx>
        <c:axId val="6080033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293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4148323748895039E-2"/>
          <c:y val="0.75230491571946057"/>
          <c:w val="0.94966537235699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NIÑO!$V$290</c:f>
          <c:strCache>
            <c:ptCount val="1"/>
            <c:pt idx="0">
              <c:v>RED. MOYOBAMBA:  15. NIÑOS DE &lt; 1 AÑOS CONTROLADOS CRED  - POR MICROREDES :   ENERO - DICIEMBRE 2022</c:v>
            </c:pt>
          </c:strCache>
        </c:strRef>
      </c:tx>
      <c:layout>
        <c:manualLayout>
          <c:xMode val="edge"/>
          <c:yMode val="edge"/>
          <c:x val="0.12337521988796485"/>
          <c:y val="1.6391467832282156E-2"/>
        </c:manualLayout>
      </c:layout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NIÑO!$H$290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NIÑO!$A$291:$A$299</c:f>
            </c:multiLvlStrRef>
          </c:cat>
          <c:val>
            <c:numRef>
              <c:f>NIÑO!$H$291:$H$299</c:f>
            </c:numRef>
          </c:val>
          <c:extLst>
            <c:ext xmlns:c16="http://schemas.microsoft.com/office/drawing/2014/chart" uri="{C3380CC4-5D6E-409C-BE32-E72D297353CC}">
              <c16:uniqueId val="{00000000-11C9-4624-B5EE-7CBCDD1FC772}"/>
            </c:ext>
          </c:extLst>
        </c:ser>
        <c:ser>
          <c:idx val="2"/>
          <c:order val="2"/>
          <c:tx>
            <c:strRef>
              <c:f>NIÑO!$I$290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NIÑO!$A$291:$A$299</c:f>
            </c:multiLvlStrRef>
          </c:cat>
          <c:val>
            <c:numRef>
              <c:f>NIÑO!$I$291:$I$299</c:f>
            </c:numRef>
          </c:val>
          <c:extLst>
            <c:ext xmlns:c16="http://schemas.microsoft.com/office/drawing/2014/chart" uri="{C3380CC4-5D6E-409C-BE32-E72D297353CC}">
              <c16:uniqueId val="{00000001-11C9-4624-B5EE-7CBCDD1FC772}"/>
            </c:ext>
          </c:extLst>
        </c:ser>
        <c:ser>
          <c:idx val="3"/>
          <c:order val="3"/>
          <c:tx>
            <c:strRef>
              <c:f>NIÑO!$J$290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C9-4624-B5EE-7CBCDD1FC772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NIÑO!$A$291:$A$299</c:f>
            </c:multiLvlStrRef>
          </c:cat>
          <c:val>
            <c:numRef>
              <c:f>NIÑO!$J$291:$J$299</c:f>
            </c:numRef>
          </c:val>
          <c:extLst>
            <c:ext xmlns:c16="http://schemas.microsoft.com/office/drawing/2014/chart" uri="{C3380CC4-5D6E-409C-BE32-E72D297353CC}">
              <c16:uniqueId val="{00000003-11C9-4624-B5EE-7CBCDD1FC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4112"/>
        <c:axId val="608004504"/>
      </c:barChart>
      <c:lineChart>
        <c:grouping val="standard"/>
        <c:varyColors val="0"/>
        <c:ser>
          <c:idx val="0"/>
          <c:order val="0"/>
          <c:tx>
            <c:strRef>
              <c:f>NIÑO!$E$290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NIÑO!$A$291:$A$299</c:f>
            </c:multiLvlStrRef>
          </c:cat>
          <c:val>
            <c:numRef>
              <c:f>NIÑO!$E$291:$E$299</c:f>
            </c:numRef>
          </c:val>
          <c:smooth val="0"/>
          <c:extLst>
            <c:ext xmlns:c16="http://schemas.microsoft.com/office/drawing/2014/chart" uri="{C3380CC4-5D6E-409C-BE32-E72D297353CC}">
              <c16:uniqueId val="{00000004-11C9-4624-B5EE-7CBCDD1FC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4112"/>
        <c:axId val="608004504"/>
      </c:lineChart>
      <c:catAx>
        <c:axId val="60800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4504"/>
        <c:crosses val="autoZero"/>
        <c:auto val="1"/>
        <c:lblAlgn val="ctr"/>
        <c:lblOffset val="1"/>
        <c:noMultiLvlLbl val="0"/>
      </c:catAx>
      <c:valAx>
        <c:axId val="6080045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411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0072684374945342E-2"/>
          <c:y val="0.75230491571946057"/>
          <c:w val="0.95781665110489145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33618</xdr:colOff>
      <xdr:row>41</xdr:row>
      <xdr:rowOff>78441</xdr:rowOff>
    </xdr:from>
    <xdr:to>
      <xdr:col>18</xdr:col>
      <xdr:colOff>24093</xdr:colOff>
      <xdr:row>60</xdr:row>
      <xdr:rowOff>87966</xdr:rowOff>
    </xdr:to>
    <xdr:graphicFrame macro="">
      <xdr:nvGraphicFramePr>
        <xdr:cNvPr id="4" name="37 Gráfico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10583</xdr:colOff>
      <xdr:row>103</xdr:row>
      <xdr:rowOff>69725</xdr:rowOff>
    </xdr:from>
    <xdr:to>
      <xdr:col>18</xdr:col>
      <xdr:colOff>4793</xdr:colOff>
      <xdr:row>122</xdr:row>
      <xdr:rowOff>79250</xdr:rowOff>
    </xdr:to>
    <xdr:graphicFrame macro="">
      <xdr:nvGraphicFramePr>
        <xdr:cNvPr id="5" name="37 Gráfico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11206</xdr:colOff>
      <xdr:row>164</xdr:row>
      <xdr:rowOff>112059</xdr:rowOff>
    </xdr:from>
    <xdr:to>
      <xdr:col>18</xdr:col>
      <xdr:colOff>1681</xdr:colOff>
      <xdr:row>183</xdr:row>
      <xdr:rowOff>121584</xdr:rowOff>
    </xdr:to>
    <xdr:graphicFrame macro="">
      <xdr:nvGraphicFramePr>
        <xdr:cNvPr id="6" name="37 Gráfico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185</xdr:row>
      <xdr:rowOff>123264</xdr:rowOff>
    </xdr:from>
    <xdr:to>
      <xdr:col>17</xdr:col>
      <xdr:colOff>819710</xdr:colOff>
      <xdr:row>204</xdr:row>
      <xdr:rowOff>132789</xdr:rowOff>
    </xdr:to>
    <xdr:graphicFrame macro="">
      <xdr:nvGraphicFramePr>
        <xdr:cNvPr id="7" name="37 Gráfico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95250</xdr:colOff>
      <xdr:row>205</xdr:row>
      <xdr:rowOff>79141</xdr:rowOff>
    </xdr:from>
    <xdr:to>
      <xdr:col>17</xdr:col>
      <xdr:colOff>807804</xdr:colOff>
      <xdr:row>224</xdr:row>
      <xdr:rowOff>88666</xdr:rowOff>
    </xdr:to>
    <xdr:graphicFrame macro="">
      <xdr:nvGraphicFramePr>
        <xdr:cNvPr id="8" name="37 Gráfico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11206</xdr:colOff>
      <xdr:row>226</xdr:row>
      <xdr:rowOff>134471</xdr:rowOff>
    </xdr:from>
    <xdr:to>
      <xdr:col>18</xdr:col>
      <xdr:colOff>1680</xdr:colOff>
      <xdr:row>245</xdr:row>
      <xdr:rowOff>143996</xdr:rowOff>
    </xdr:to>
    <xdr:graphicFrame macro="">
      <xdr:nvGraphicFramePr>
        <xdr:cNvPr id="9" name="37 Gráfico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246</xdr:row>
      <xdr:rowOff>89647</xdr:rowOff>
    </xdr:from>
    <xdr:to>
      <xdr:col>17</xdr:col>
      <xdr:colOff>819710</xdr:colOff>
      <xdr:row>265</xdr:row>
      <xdr:rowOff>99172</xdr:rowOff>
    </xdr:to>
    <xdr:graphicFrame macro="">
      <xdr:nvGraphicFramePr>
        <xdr:cNvPr id="10" name="37 Gráfico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11206</xdr:colOff>
      <xdr:row>267</xdr:row>
      <xdr:rowOff>112059</xdr:rowOff>
    </xdr:from>
    <xdr:to>
      <xdr:col>18</xdr:col>
      <xdr:colOff>1680</xdr:colOff>
      <xdr:row>286</xdr:row>
      <xdr:rowOff>121584</xdr:rowOff>
    </xdr:to>
    <xdr:graphicFrame macro="">
      <xdr:nvGraphicFramePr>
        <xdr:cNvPr id="11" name="37 Gráfico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287</xdr:row>
      <xdr:rowOff>89647</xdr:rowOff>
    </xdr:from>
    <xdr:to>
      <xdr:col>17</xdr:col>
      <xdr:colOff>819710</xdr:colOff>
      <xdr:row>306</xdr:row>
      <xdr:rowOff>99172</xdr:rowOff>
    </xdr:to>
    <xdr:graphicFrame macro="">
      <xdr:nvGraphicFramePr>
        <xdr:cNvPr id="12" name="37 Gráfico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308</xdr:row>
      <xdr:rowOff>134471</xdr:rowOff>
    </xdr:from>
    <xdr:to>
      <xdr:col>17</xdr:col>
      <xdr:colOff>819710</xdr:colOff>
      <xdr:row>327</xdr:row>
      <xdr:rowOff>143995</xdr:rowOff>
    </xdr:to>
    <xdr:graphicFrame macro="">
      <xdr:nvGraphicFramePr>
        <xdr:cNvPr id="13" name="37 Gráfico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11206</xdr:colOff>
      <xdr:row>328</xdr:row>
      <xdr:rowOff>67235</xdr:rowOff>
    </xdr:from>
    <xdr:to>
      <xdr:col>18</xdr:col>
      <xdr:colOff>1680</xdr:colOff>
      <xdr:row>347</xdr:row>
      <xdr:rowOff>76760</xdr:rowOff>
    </xdr:to>
    <xdr:graphicFrame macro="">
      <xdr:nvGraphicFramePr>
        <xdr:cNvPr id="14" name="37 Gráfico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11205</xdr:colOff>
      <xdr:row>349</xdr:row>
      <xdr:rowOff>98752</xdr:rowOff>
    </xdr:from>
    <xdr:to>
      <xdr:col>18</xdr:col>
      <xdr:colOff>1679</xdr:colOff>
      <xdr:row>368</xdr:row>
      <xdr:rowOff>108277</xdr:rowOff>
    </xdr:to>
    <xdr:graphicFrame macro="">
      <xdr:nvGraphicFramePr>
        <xdr:cNvPr id="15" name="37 Gráfico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11906</xdr:colOff>
      <xdr:row>369</xdr:row>
      <xdr:rowOff>126066</xdr:rowOff>
    </xdr:from>
    <xdr:to>
      <xdr:col>17</xdr:col>
      <xdr:colOff>831616</xdr:colOff>
      <xdr:row>388</xdr:row>
      <xdr:rowOff>135591</xdr:rowOff>
    </xdr:to>
    <xdr:graphicFrame macro="">
      <xdr:nvGraphicFramePr>
        <xdr:cNvPr id="16" name="37 Gráfico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390</xdr:row>
      <xdr:rowOff>100853</xdr:rowOff>
    </xdr:from>
    <xdr:to>
      <xdr:col>17</xdr:col>
      <xdr:colOff>819710</xdr:colOff>
      <xdr:row>409</xdr:row>
      <xdr:rowOff>110377</xdr:rowOff>
    </xdr:to>
    <xdr:graphicFrame macro="">
      <xdr:nvGraphicFramePr>
        <xdr:cNvPr id="17" name="37 Gráfico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0</xdr:colOff>
      <xdr:row>410</xdr:row>
      <xdr:rowOff>100853</xdr:rowOff>
    </xdr:from>
    <xdr:to>
      <xdr:col>17</xdr:col>
      <xdr:colOff>819710</xdr:colOff>
      <xdr:row>429</xdr:row>
      <xdr:rowOff>110377</xdr:rowOff>
    </xdr:to>
    <xdr:graphicFrame macro="">
      <xdr:nvGraphicFramePr>
        <xdr:cNvPr id="18" name="37 Gráfico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0</xdr:colOff>
      <xdr:row>431</xdr:row>
      <xdr:rowOff>123264</xdr:rowOff>
    </xdr:from>
    <xdr:to>
      <xdr:col>17</xdr:col>
      <xdr:colOff>819710</xdr:colOff>
      <xdr:row>450</xdr:row>
      <xdr:rowOff>132789</xdr:rowOff>
    </xdr:to>
    <xdr:graphicFrame macro="">
      <xdr:nvGraphicFramePr>
        <xdr:cNvPr id="19" name="37 Gráfico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0</xdr:colOff>
      <xdr:row>451</xdr:row>
      <xdr:rowOff>100853</xdr:rowOff>
    </xdr:from>
    <xdr:to>
      <xdr:col>17</xdr:col>
      <xdr:colOff>819710</xdr:colOff>
      <xdr:row>470</xdr:row>
      <xdr:rowOff>110378</xdr:rowOff>
    </xdr:to>
    <xdr:graphicFrame macro="">
      <xdr:nvGraphicFramePr>
        <xdr:cNvPr id="20" name="37 Gráfico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89647</xdr:colOff>
      <xdr:row>471</xdr:row>
      <xdr:rowOff>123265</xdr:rowOff>
    </xdr:from>
    <xdr:to>
      <xdr:col>17</xdr:col>
      <xdr:colOff>808504</xdr:colOff>
      <xdr:row>490</xdr:row>
      <xdr:rowOff>132789</xdr:rowOff>
    </xdr:to>
    <xdr:graphicFrame macro="">
      <xdr:nvGraphicFramePr>
        <xdr:cNvPr id="21" name="37 Gráfico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0</xdr:colOff>
      <xdr:row>491</xdr:row>
      <xdr:rowOff>89648</xdr:rowOff>
    </xdr:from>
    <xdr:to>
      <xdr:col>17</xdr:col>
      <xdr:colOff>819710</xdr:colOff>
      <xdr:row>510</xdr:row>
      <xdr:rowOff>99172</xdr:rowOff>
    </xdr:to>
    <xdr:graphicFrame macro="">
      <xdr:nvGraphicFramePr>
        <xdr:cNvPr id="22" name="37 Gráfico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52917</xdr:colOff>
      <xdr:row>534</xdr:row>
      <xdr:rowOff>131981</xdr:rowOff>
    </xdr:from>
    <xdr:to>
      <xdr:col>18</xdr:col>
      <xdr:colOff>47127</xdr:colOff>
      <xdr:row>553</xdr:row>
      <xdr:rowOff>141505</xdr:rowOff>
    </xdr:to>
    <xdr:graphicFrame macro="">
      <xdr:nvGraphicFramePr>
        <xdr:cNvPr id="23" name="37 Gráfico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19843</xdr:colOff>
      <xdr:row>514</xdr:row>
      <xdr:rowOff>119063</xdr:rowOff>
    </xdr:from>
    <xdr:to>
      <xdr:col>18</xdr:col>
      <xdr:colOff>14053</xdr:colOff>
      <xdr:row>533</xdr:row>
      <xdr:rowOff>128587</xdr:rowOff>
    </xdr:to>
    <xdr:graphicFrame macro="">
      <xdr:nvGraphicFramePr>
        <xdr:cNvPr id="24" name="37 Gráfico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100231</xdr:colOff>
      <xdr:row>62</xdr:row>
      <xdr:rowOff>148166</xdr:rowOff>
    </xdr:from>
    <xdr:to>
      <xdr:col>17</xdr:col>
      <xdr:colOff>822823</xdr:colOff>
      <xdr:row>81</xdr:row>
      <xdr:rowOff>157691</xdr:rowOff>
    </xdr:to>
    <xdr:graphicFrame macro="">
      <xdr:nvGraphicFramePr>
        <xdr:cNvPr id="25" name="37 Gráfico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</xdr:col>
      <xdr:colOff>11206</xdr:colOff>
      <xdr:row>82</xdr:row>
      <xdr:rowOff>112059</xdr:rowOff>
    </xdr:from>
    <xdr:to>
      <xdr:col>18</xdr:col>
      <xdr:colOff>1681</xdr:colOff>
      <xdr:row>101</xdr:row>
      <xdr:rowOff>121584</xdr:rowOff>
    </xdr:to>
    <xdr:graphicFrame macro="">
      <xdr:nvGraphicFramePr>
        <xdr:cNvPr id="26" name="37 Gráfico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</xdr:col>
      <xdr:colOff>21788</xdr:colOff>
      <xdr:row>123</xdr:row>
      <xdr:rowOff>114548</xdr:rowOff>
    </xdr:from>
    <xdr:to>
      <xdr:col>18</xdr:col>
      <xdr:colOff>15998</xdr:colOff>
      <xdr:row>142</xdr:row>
      <xdr:rowOff>124074</xdr:rowOff>
    </xdr:to>
    <xdr:graphicFrame macro="">
      <xdr:nvGraphicFramePr>
        <xdr:cNvPr id="27" name="37 Gráfico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</xdr:col>
      <xdr:colOff>33618</xdr:colOff>
      <xdr:row>144</xdr:row>
      <xdr:rowOff>89647</xdr:rowOff>
    </xdr:from>
    <xdr:to>
      <xdr:col>18</xdr:col>
      <xdr:colOff>24093</xdr:colOff>
      <xdr:row>163</xdr:row>
      <xdr:rowOff>99172</xdr:rowOff>
    </xdr:to>
    <xdr:graphicFrame macro="">
      <xdr:nvGraphicFramePr>
        <xdr:cNvPr id="28" name="37 Gráfico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</xdr:col>
      <xdr:colOff>20731</xdr:colOff>
      <xdr:row>21</xdr:row>
      <xdr:rowOff>123264</xdr:rowOff>
    </xdr:from>
    <xdr:to>
      <xdr:col>18</xdr:col>
      <xdr:colOff>11206</xdr:colOff>
      <xdr:row>40</xdr:row>
      <xdr:rowOff>132789</xdr:rowOff>
    </xdr:to>
    <xdr:graphicFrame macro="">
      <xdr:nvGraphicFramePr>
        <xdr:cNvPr id="29" name="37 Gráfico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35719</xdr:colOff>
      <xdr:row>0</xdr:row>
      <xdr:rowOff>95250</xdr:rowOff>
    </xdr:from>
    <xdr:to>
      <xdr:col>18</xdr:col>
      <xdr:colOff>26194</xdr:colOff>
      <xdr:row>19</xdr:row>
      <xdr:rowOff>104775</xdr:rowOff>
    </xdr:to>
    <xdr:graphicFrame macro="">
      <xdr:nvGraphicFramePr>
        <xdr:cNvPr id="31" name="37 Gráfico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15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292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AFE49143-1F1C-4F96-858C-4A2F690E3127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16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313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9DA24075-4672-4F84-AB82-2D5E19C16BF5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17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333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DB640491-A374-4259-9D15-F5EA1D27E7AD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18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354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7BEBB15D-E7F8-434B-ABE4-4B6C8570DF2A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19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373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14F5C9A6-CB3A-4B18-AB5A-314A137D3BC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20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396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5106784E-6A7C-439D-9F2D-D5BA52ABA62F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21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415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92A7C03F-776B-425E-9529-A16571CCF482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22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436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3D98E852-3769-4AAA-8AEF-00544F047D70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23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456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A67A0723-BA4E-4709-B70F-C6635E98DF14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24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476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46897277-126C-457F-84F2-AC1F0ED7CED7}" type="TxLink">
            <a:rPr lang="en-US" sz="1100" b="0" i="0" u="none" strike="noStrike">
              <a:solidFill>
                <a:srgbClr val="0D0D0D"/>
              </a:solidFill>
              <a:latin typeface="Calibri"/>
              <a:cs typeface="Calibri"/>
            </a:rPr>
            <a:pPr/>
            <a:t>El gráfico muestra el avance en %,con resultado ALERTA, donde la población a trabajar es de 3101 niños, que son los casos identificados con neumonia ,encontrando un total de 2295 niños complicados, donde el objetivo es no tener CASOS.</a:t>
          </a:fld>
          <a:endParaRPr lang="es-PE"/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03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46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11AB5B71-9B44-4B64-B79A-EC8A6E11D723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25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502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1730C221-BECB-49F3-B83D-E7D16AF19D21}" type="TxLink">
            <a:rPr lang="en-US" sz="1100" b="0" i="0" u="none" strike="noStrike">
              <a:solidFill>
                <a:srgbClr val="0D0D0D"/>
              </a:solidFill>
              <a:latin typeface="Calibri"/>
              <a:cs typeface="Calibri"/>
            </a:rPr>
            <a:pPr/>
            <a:t>#¡REF!</a:t>
          </a:fld>
          <a:endParaRPr lang="es-PE"/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25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A$548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950BC711-8A77-4B5D-863E-7BC4133CA7B1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Certificado de nacido vivo (CNV)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24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A$548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950BC711-8A77-4B5D-863E-7BC4133CA7B1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Certificado de nacido vivo (CNV)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04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67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65A05080-1584-4E9A-AF6E-EF07E8D74A1C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05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87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5A59B5F3-885D-4C55-ADFC-D4F0B17EE646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07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128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039219D6-7555-4858-80C8-221F3468842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08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148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7BB22F0A-7713-4336-9416-A95AF86074C3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02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8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D41E0BEF-4475-4D7F-B278-B55C62A17401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01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8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D41E0BEF-4475-4D7F-B278-B55C62A17401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11207</xdr:colOff>
      <xdr:row>0</xdr:row>
      <xdr:rowOff>44824</xdr:rowOff>
    </xdr:from>
    <xdr:to>
      <xdr:col>17</xdr:col>
      <xdr:colOff>808507</xdr:colOff>
      <xdr:row>19</xdr:row>
      <xdr:rowOff>54349</xdr:rowOff>
    </xdr:to>
    <xdr:graphicFrame macro="">
      <xdr:nvGraphicFramePr>
        <xdr:cNvPr id="4" name="37 Gráfic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22411</xdr:colOff>
      <xdr:row>21</xdr:row>
      <xdr:rowOff>134470</xdr:rowOff>
    </xdr:from>
    <xdr:to>
      <xdr:col>17</xdr:col>
      <xdr:colOff>819711</xdr:colOff>
      <xdr:row>40</xdr:row>
      <xdr:rowOff>143995</xdr:rowOff>
    </xdr:to>
    <xdr:graphicFrame macro="">
      <xdr:nvGraphicFramePr>
        <xdr:cNvPr id="7" name="37 Gráfico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100851</xdr:colOff>
      <xdr:row>41</xdr:row>
      <xdr:rowOff>78441</xdr:rowOff>
    </xdr:from>
    <xdr:to>
      <xdr:col>17</xdr:col>
      <xdr:colOff>829235</xdr:colOff>
      <xdr:row>60</xdr:row>
      <xdr:rowOff>87966</xdr:rowOff>
    </xdr:to>
    <xdr:graphicFrame macro="">
      <xdr:nvGraphicFramePr>
        <xdr:cNvPr id="8" name="37 Gráfico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22411</xdr:colOff>
      <xdr:row>82</xdr:row>
      <xdr:rowOff>67236</xdr:rowOff>
    </xdr:from>
    <xdr:to>
      <xdr:col>18</xdr:col>
      <xdr:colOff>11205</xdr:colOff>
      <xdr:row>101</xdr:row>
      <xdr:rowOff>76761</xdr:rowOff>
    </xdr:to>
    <xdr:graphicFrame macro="">
      <xdr:nvGraphicFramePr>
        <xdr:cNvPr id="9" name="37 Gráfico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11206</xdr:colOff>
      <xdr:row>123</xdr:row>
      <xdr:rowOff>100853</xdr:rowOff>
    </xdr:from>
    <xdr:to>
      <xdr:col>18</xdr:col>
      <xdr:colOff>12886</xdr:colOff>
      <xdr:row>142</xdr:row>
      <xdr:rowOff>110378</xdr:rowOff>
    </xdr:to>
    <xdr:graphicFrame macro="">
      <xdr:nvGraphicFramePr>
        <xdr:cNvPr id="10" name="37 Gráfico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33618</xdr:colOff>
      <xdr:row>144</xdr:row>
      <xdr:rowOff>78441</xdr:rowOff>
    </xdr:from>
    <xdr:to>
      <xdr:col>18</xdr:col>
      <xdr:colOff>0</xdr:colOff>
      <xdr:row>163</xdr:row>
      <xdr:rowOff>67236</xdr:rowOff>
    </xdr:to>
    <xdr:graphicFrame macro="">
      <xdr:nvGraphicFramePr>
        <xdr:cNvPr id="11" name="37 Gráfico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11206</xdr:colOff>
      <xdr:row>164</xdr:row>
      <xdr:rowOff>145677</xdr:rowOff>
    </xdr:from>
    <xdr:to>
      <xdr:col>18</xdr:col>
      <xdr:colOff>0</xdr:colOff>
      <xdr:row>183</xdr:row>
      <xdr:rowOff>145678</xdr:rowOff>
    </xdr:to>
    <xdr:graphicFrame macro="">
      <xdr:nvGraphicFramePr>
        <xdr:cNvPr id="12" name="37 Gráfico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11206</xdr:colOff>
      <xdr:row>185</xdr:row>
      <xdr:rowOff>89646</xdr:rowOff>
    </xdr:from>
    <xdr:to>
      <xdr:col>18</xdr:col>
      <xdr:colOff>0</xdr:colOff>
      <xdr:row>204</xdr:row>
      <xdr:rowOff>100852</xdr:rowOff>
    </xdr:to>
    <xdr:graphicFrame macro="">
      <xdr:nvGraphicFramePr>
        <xdr:cNvPr id="13" name="37 Gráfico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22412</xdr:colOff>
      <xdr:row>205</xdr:row>
      <xdr:rowOff>145678</xdr:rowOff>
    </xdr:from>
    <xdr:to>
      <xdr:col>18</xdr:col>
      <xdr:colOff>11206</xdr:colOff>
      <xdr:row>224</xdr:row>
      <xdr:rowOff>145678</xdr:rowOff>
    </xdr:to>
    <xdr:graphicFrame macro="">
      <xdr:nvGraphicFramePr>
        <xdr:cNvPr id="14" name="37 Gráfico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11205</xdr:colOff>
      <xdr:row>62</xdr:row>
      <xdr:rowOff>134470</xdr:rowOff>
    </xdr:from>
    <xdr:to>
      <xdr:col>18</xdr:col>
      <xdr:colOff>11205</xdr:colOff>
      <xdr:row>81</xdr:row>
      <xdr:rowOff>143995</xdr:rowOff>
    </xdr:to>
    <xdr:graphicFrame macro="">
      <xdr:nvGraphicFramePr>
        <xdr:cNvPr id="15" name="37 Gráfico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11206</xdr:colOff>
      <xdr:row>103</xdr:row>
      <xdr:rowOff>100854</xdr:rowOff>
    </xdr:from>
    <xdr:to>
      <xdr:col>18</xdr:col>
      <xdr:colOff>0</xdr:colOff>
      <xdr:row>122</xdr:row>
      <xdr:rowOff>89647</xdr:rowOff>
    </xdr:to>
    <xdr:graphicFrame macro="">
      <xdr:nvGraphicFramePr>
        <xdr:cNvPr id="16" name="37 Gráfico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11206</xdr:colOff>
      <xdr:row>227</xdr:row>
      <xdr:rowOff>89646</xdr:rowOff>
    </xdr:from>
    <xdr:to>
      <xdr:col>18</xdr:col>
      <xdr:colOff>0</xdr:colOff>
      <xdr:row>246</xdr:row>
      <xdr:rowOff>100852</xdr:rowOff>
    </xdr:to>
    <xdr:graphicFrame macro="">
      <xdr:nvGraphicFramePr>
        <xdr:cNvPr id="17" name="37 Gráfico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22412</xdr:colOff>
      <xdr:row>247</xdr:row>
      <xdr:rowOff>145678</xdr:rowOff>
    </xdr:from>
    <xdr:to>
      <xdr:col>18</xdr:col>
      <xdr:colOff>11206</xdr:colOff>
      <xdr:row>266</xdr:row>
      <xdr:rowOff>145678</xdr:rowOff>
    </xdr:to>
    <xdr:graphicFrame macro="">
      <xdr:nvGraphicFramePr>
        <xdr:cNvPr id="18" name="37 Gráfico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06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108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38EE91AD-88E2-4B36-9035-71ABB81EF1A8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01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2">
                  <a:lumMod val="50000"/>
                </a:schemeClr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72545AC9-FA94-4019-8B10-DE3FA93CBBF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02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2">
                  <a:lumMod val="50000"/>
                </a:schemeClr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829A51E5-C019-4F2B-80CB-88B980C6FF9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03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2">
                  <a:lumMod val="50000"/>
                </a:schemeClr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05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2">
                  <a:lumMod val="50000"/>
                </a:schemeClr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07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08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09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10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11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04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09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169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899445FD-FCC8-47C7-BA68-4A1628F9D7E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06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12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13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10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190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13A5C729-F8B6-4447-9996-01A6BACFAC37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11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211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1A22A99E-DDE2-4B61-8FD1-E92A2FA3F7ED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El gráfico muestra el avance en % donde se  observa deserción positiva y negativa : un nivel optimo es cuando hay 0 desercion, en proceso de -5 hasta +5 pasado esos parametos se considera un nivel feficiente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12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231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28ABA3E6-7FC3-4A5B-84A5-C6099BBC84B7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El gráfico muestra el avance en % donde se  observa deserción positiva y negativa : un nivel optimo es cuando hay 0 desercion, en proceso de -5 hasta +5 pasado esos parametos se considera un nivel feficiente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13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251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4ECE3A59-27DE-4225-8937-618247829D45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El gráfico muestra el avance en % donde se  observa deserción positiva y negativa : un nivel optimo es cuando hay 0 desercion, en proceso de -5 hasta +5 pasado esos parametos se considera un nivel feficiente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11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272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491EE7A7-299E-4BC7-A336-6FE962FC2F5F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Oficina de Gestión de la  Información Red.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50"/>
  <sheetViews>
    <sheetView showGridLines="0" workbookViewId="0">
      <selection activeCell="J20" sqref="J20"/>
    </sheetView>
  </sheetViews>
  <sheetFormatPr baseColWidth="10" defaultColWidth="11.42578125" defaultRowHeight="15" x14ac:dyDescent="0.25"/>
  <cols>
    <col min="1" max="1" width="4.42578125" customWidth="1"/>
    <col min="2" max="2" width="26.28515625" customWidth="1"/>
    <col min="3" max="3" width="9.28515625" customWidth="1"/>
    <col min="4" max="4" width="16.5703125" customWidth="1"/>
    <col min="5" max="5" width="7.140625" customWidth="1"/>
    <col min="6" max="6" width="3.42578125" customWidth="1"/>
    <col min="7" max="7" width="8.140625" bestFit="1" customWidth="1"/>
    <col min="8" max="8" width="9.85546875" bestFit="1" customWidth="1"/>
    <col min="9" max="9" width="11.85546875" bestFit="1" customWidth="1"/>
    <col min="10" max="10" width="1.5703125" customWidth="1"/>
    <col min="11" max="11" width="6.5703125" bestFit="1" customWidth="1"/>
    <col min="12" max="12" width="9.85546875" bestFit="1" customWidth="1"/>
    <col min="13" max="13" width="6.5703125" bestFit="1" customWidth="1"/>
    <col min="17" max="17" width="50.42578125" customWidth="1"/>
    <col min="18" max="18" width="20.140625" customWidth="1"/>
  </cols>
  <sheetData>
    <row r="1" spans="1:13" x14ac:dyDescent="0.25">
      <c r="A1" s="14"/>
      <c r="G1" s="188" t="s">
        <v>14</v>
      </c>
      <c r="H1" s="189"/>
      <c r="I1" s="190"/>
      <c r="K1" s="188" t="s">
        <v>15</v>
      </c>
      <c r="L1" s="189"/>
      <c r="M1" s="190"/>
    </row>
    <row r="2" spans="1:13" x14ac:dyDescent="0.25">
      <c r="B2" s="57" t="s">
        <v>54</v>
      </c>
      <c r="G2" s="15" t="s">
        <v>13</v>
      </c>
      <c r="H2" s="16" t="s">
        <v>12</v>
      </c>
      <c r="I2" s="17" t="s">
        <v>11</v>
      </c>
      <c r="K2" s="15" t="s">
        <v>13</v>
      </c>
      <c r="L2" s="16" t="s">
        <v>12</v>
      </c>
      <c r="M2" s="17" t="s">
        <v>11</v>
      </c>
    </row>
    <row r="3" spans="1:13" x14ac:dyDescent="0.25">
      <c r="B3" s="58" t="s">
        <v>86</v>
      </c>
      <c r="G3" s="66">
        <f>+ROUND(C9*K3/100,1)</f>
        <v>90</v>
      </c>
      <c r="H3" s="19"/>
      <c r="I3" s="19">
        <f>+ROUND(C9*M3/100,1)</f>
        <v>100</v>
      </c>
      <c r="K3" s="19">
        <v>90</v>
      </c>
      <c r="L3" s="19"/>
      <c r="M3" s="19">
        <v>100</v>
      </c>
    </row>
    <row r="4" spans="1:13" x14ac:dyDescent="0.25">
      <c r="B4" s="59" t="s">
        <v>87</v>
      </c>
      <c r="C4" s="20"/>
      <c r="D4" s="20"/>
      <c r="E4" s="20"/>
      <c r="F4" s="21"/>
      <c r="G4" t="s">
        <v>84</v>
      </c>
      <c r="I4" s="54" t="s">
        <v>85</v>
      </c>
      <c r="K4" s="18" t="s">
        <v>84</v>
      </c>
      <c r="M4" t="s">
        <v>85</v>
      </c>
    </row>
    <row r="5" spans="1:13" ht="7.5" customHeight="1" x14ac:dyDescent="0.25">
      <c r="B5" s="22"/>
    </row>
    <row r="6" spans="1:13" x14ac:dyDescent="0.25">
      <c r="B6" s="23" t="s">
        <v>55</v>
      </c>
      <c r="C6" s="8">
        <v>12</v>
      </c>
    </row>
    <row r="7" spans="1:13" ht="5.25" customHeight="1" x14ac:dyDescent="0.25">
      <c r="B7" s="22"/>
    </row>
    <row r="8" spans="1:13" x14ac:dyDescent="0.25">
      <c r="B8" s="24" t="s">
        <v>8</v>
      </c>
      <c r="C8" s="25">
        <f>100/12</f>
        <v>8.3333333333333339</v>
      </c>
    </row>
    <row r="9" spans="1:13" x14ac:dyDescent="0.25">
      <c r="B9" s="26" t="s">
        <v>71</v>
      </c>
      <c r="C9" s="25">
        <f>C8*C6</f>
        <v>100</v>
      </c>
      <c r="D9" s="27">
        <v>100</v>
      </c>
    </row>
    <row r="10" spans="1:13" ht="12" customHeight="1" x14ac:dyDescent="0.25"/>
    <row r="11" spans="1:13" x14ac:dyDescent="0.25">
      <c r="C11" s="19" t="s">
        <v>56</v>
      </c>
      <c r="D11" s="19" t="s">
        <v>57</v>
      </c>
      <c r="E11" s="19" t="s">
        <v>58</v>
      </c>
    </row>
    <row r="12" spans="1:13" x14ac:dyDescent="0.25">
      <c r="C12" s="46" t="s">
        <v>7</v>
      </c>
      <c r="D12" s="46" t="str">
        <f>IF(C6=1,"ENERO",IF(C6=2,"FEBRERO",IF(C6=3,"MARZO",IF(C6=4,"ABRIL",IF(C6=5,"MAYO",IF(C6=6,"JUNIO",IF(C6=7,"JULIO",IF(C6=8,"AGOSTO",IF(C6=9,"SETIEMBRE",IF(C6=10,"OCTUBRE",IF(C6=11,"NOVIEMBRE",IF(C6=12,"DICIEMBRE","-"))))))))))))</f>
        <v>DICIEMBRE</v>
      </c>
      <c r="E12" s="46">
        <v>2022</v>
      </c>
    </row>
    <row r="14" spans="1:13" x14ac:dyDescent="0.25">
      <c r="B14" s="28" t="s">
        <v>17</v>
      </c>
    </row>
    <row r="15" spans="1:13" x14ac:dyDescent="0.25">
      <c r="A15">
        <v>0</v>
      </c>
      <c r="B15" s="60" t="s">
        <v>67</v>
      </c>
      <c r="C15" t="str">
        <f>+_xlfn.CONCAT(A15,"-",B15)</f>
        <v>0-RED</v>
      </c>
      <c r="D15" s="64" t="s">
        <v>53</v>
      </c>
    </row>
    <row r="16" spans="1:13" x14ac:dyDescent="0.25">
      <c r="A16">
        <v>1</v>
      </c>
      <c r="B16" s="60" t="str">
        <f>+MID(D16,1,4)</f>
        <v>HOSP</v>
      </c>
      <c r="C16" t="str">
        <f t="shared" ref="C16:C24" si="0">+_xlfn.CONCAT(A16,"-",B16)</f>
        <v>1-HOSP</v>
      </c>
      <c r="D16" s="60" t="s">
        <v>82</v>
      </c>
    </row>
    <row r="17" spans="1:4" x14ac:dyDescent="0.25">
      <c r="A17">
        <v>2</v>
      </c>
      <c r="B17" s="60" t="str">
        <f t="shared" ref="B17:B24" si="1">+MID(D17,1,4)</f>
        <v>LLUI</v>
      </c>
      <c r="C17" t="str">
        <f t="shared" si="0"/>
        <v>2-LLUI</v>
      </c>
      <c r="D17" s="60" t="s">
        <v>83</v>
      </c>
    </row>
    <row r="18" spans="1:4" x14ac:dyDescent="0.25">
      <c r="A18">
        <v>3</v>
      </c>
      <c r="B18" s="60" t="str">
        <f t="shared" si="1"/>
        <v>JERI</v>
      </c>
      <c r="C18" t="str">
        <f t="shared" si="0"/>
        <v>3-JERI</v>
      </c>
      <c r="D18" s="60" t="s">
        <v>68</v>
      </c>
    </row>
    <row r="19" spans="1:4" x14ac:dyDescent="0.25">
      <c r="A19">
        <v>4</v>
      </c>
      <c r="B19" s="60" t="str">
        <f t="shared" si="1"/>
        <v>YANT</v>
      </c>
      <c r="C19" t="str">
        <f t="shared" si="0"/>
        <v>4-YANT</v>
      </c>
      <c r="D19" s="60" t="s">
        <v>63</v>
      </c>
    </row>
    <row r="20" spans="1:4" x14ac:dyDescent="0.25">
      <c r="A20">
        <v>5</v>
      </c>
      <c r="B20" s="60" t="str">
        <f t="shared" si="1"/>
        <v>SORI</v>
      </c>
      <c r="C20" t="str">
        <f t="shared" si="0"/>
        <v>5-SORI</v>
      </c>
      <c r="D20" s="60" t="s">
        <v>64</v>
      </c>
    </row>
    <row r="21" spans="1:4" x14ac:dyDescent="0.25">
      <c r="A21">
        <v>6</v>
      </c>
      <c r="B21" s="60" t="str">
        <f t="shared" si="1"/>
        <v>JEPE</v>
      </c>
      <c r="C21" t="str">
        <f t="shared" si="0"/>
        <v>6-JEPE</v>
      </c>
      <c r="D21" s="60" t="s">
        <v>62</v>
      </c>
    </row>
    <row r="22" spans="1:4" x14ac:dyDescent="0.25">
      <c r="A22">
        <v>7</v>
      </c>
      <c r="B22" s="60" t="str">
        <f t="shared" si="1"/>
        <v>ROQU</v>
      </c>
      <c r="C22" t="str">
        <f t="shared" si="0"/>
        <v>7-ROQU</v>
      </c>
      <c r="D22" s="60" t="s">
        <v>66</v>
      </c>
    </row>
    <row r="23" spans="1:4" x14ac:dyDescent="0.25">
      <c r="A23">
        <v>8</v>
      </c>
      <c r="B23" s="60" t="str">
        <f t="shared" si="1"/>
        <v>CALZ</v>
      </c>
      <c r="C23" t="str">
        <f t="shared" si="0"/>
        <v>8-CALZ</v>
      </c>
      <c r="D23" s="60" t="s">
        <v>61</v>
      </c>
    </row>
    <row r="24" spans="1:4" x14ac:dyDescent="0.25">
      <c r="A24">
        <v>9</v>
      </c>
      <c r="B24" s="60" t="str">
        <f t="shared" si="1"/>
        <v>PUEB</v>
      </c>
      <c r="C24" t="str">
        <f t="shared" si="0"/>
        <v>9-PUEB</v>
      </c>
      <c r="D24" s="60" t="s">
        <v>72</v>
      </c>
    </row>
    <row r="50" spans="17:18" s="6" customFormat="1" ht="48" customHeight="1" x14ac:dyDescent="0.25">
      <c r="Q50" s="61" t="str">
        <f>CONCATENATE(C12," - ",D12)</f>
        <v>ENERO - DICIEMBRE</v>
      </c>
      <c r="R50" s="62">
        <v>2019</v>
      </c>
    </row>
  </sheetData>
  <mergeCells count="2">
    <mergeCell ref="K1:M1"/>
    <mergeCell ref="G1:I1"/>
  </mergeCells>
  <conditionalFormatting sqref="C6">
    <cfRule type="expression" dxfId="56" priority="2">
      <formula>_xludf.MOD(_xludf.ROW(),2)=0</formula>
    </cfRule>
  </conditionalFormatting>
  <conditionalFormatting sqref="B6">
    <cfRule type="expression" dxfId="55" priority="1">
      <formula>_xludf.MOD(_xludf.ROW(),2)=0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B551-DA0C-4EAF-92C2-4915F5FA9335}">
  <dimension ref="A1:BP27"/>
  <sheetViews>
    <sheetView showGridLines="0" zoomScale="80" zoomScaleNormal="80" workbookViewId="0">
      <pane xSplit="3" ySplit="3" topLeftCell="D4" activePane="bottomRight" state="frozen"/>
      <selection activeCell="D4" sqref="D4:AR27"/>
      <selection pane="topRight" activeCell="D4" sqref="D4:AR27"/>
      <selection pane="bottomLeft" activeCell="D4" sqref="D4:AR27"/>
      <selection pane="bottomRight" activeCell="F16" sqref="F16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.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 t="str">
        <f>"INDICADORES   " &amp; Config!B15&amp;"   "&amp;Config!E12</f>
        <v>INDICADORES   RED   2022</v>
      </c>
      <c r="C2" s="181"/>
      <c r="G2" s="34"/>
      <c r="H2" s="34"/>
      <c r="K2" s="35"/>
      <c r="L2" s="1"/>
      <c r="M2" s="1"/>
      <c r="N2" s="63">
        <v>27097</v>
      </c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213</v>
      </c>
      <c r="E3" s="52" t="s">
        <v>211</v>
      </c>
      <c r="F3" s="52" t="s">
        <v>214</v>
      </c>
      <c r="G3" s="52" t="s">
        <v>215</v>
      </c>
      <c r="H3" s="52" t="s">
        <v>216</v>
      </c>
      <c r="I3" s="52" t="s">
        <v>217</v>
      </c>
      <c r="J3" s="52" t="s">
        <v>218</v>
      </c>
      <c r="K3" s="52" t="s">
        <v>219</v>
      </c>
      <c r="L3" s="52" t="s">
        <v>220</v>
      </c>
      <c r="M3" s="52" t="s">
        <v>221</v>
      </c>
      <c r="N3" s="52" t="s">
        <v>222</v>
      </c>
      <c r="O3" s="52" t="s">
        <v>212</v>
      </c>
      <c r="P3" s="52" t="s">
        <v>68</v>
      </c>
      <c r="Q3" s="52" t="s">
        <v>223</v>
      </c>
      <c r="R3" s="52" t="s">
        <v>224</v>
      </c>
      <c r="S3" s="52" t="s">
        <v>63</v>
      </c>
      <c r="T3" s="52" t="s">
        <v>225</v>
      </c>
      <c r="U3" s="52" t="s">
        <v>226</v>
      </c>
      <c r="V3" s="52" t="s">
        <v>227</v>
      </c>
      <c r="W3" s="52" t="s">
        <v>65</v>
      </c>
      <c r="X3" s="52" t="s">
        <v>64</v>
      </c>
      <c r="Y3" s="52" t="s">
        <v>228</v>
      </c>
      <c r="Z3" s="52" t="s">
        <v>229</v>
      </c>
      <c r="AA3" s="52" t="s">
        <v>230</v>
      </c>
      <c r="AB3" s="52" t="s">
        <v>231</v>
      </c>
      <c r="AC3" s="52" t="s">
        <v>62</v>
      </c>
      <c r="AD3" s="52" t="s">
        <v>232</v>
      </c>
      <c r="AE3" s="52" t="s">
        <v>233</v>
      </c>
      <c r="AF3" s="52" t="s">
        <v>234</v>
      </c>
      <c r="AG3" s="52" t="s">
        <v>235</v>
      </c>
      <c r="AH3" s="52" t="s">
        <v>66</v>
      </c>
      <c r="AI3" s="52" t="s">
        <v>236</v>
      </c>
      <c r="AJ3" s="52" t="s">
        <v>237</v>
      </c>
      <c r="AK3" s="52" t="s">
        <v>61</v>
      </c>
      <c r="AL3" s="52" t="s">
        <v>238</v>
      </c>
      <c r="AM3" s="52" t="s">
        <v>239</v>
      </c>
      <c r="AN3" s="52" t="s">
        <v>240</v>
      </c>
      <c r="AO3" s="52" t="s">
        <v>72</v>
      </c>
      <c r="AP3" s="52" t="s">
        <v>241</v>
      </c>
      <c r="AQ3" s="52" t="s">
        <v>242</v>
      </c>
      <c r="AR3" s="52" t="s">
        <v>243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/>
      <c r="E4" s="177"/>
      <c r="F4" s="177">
        <v>289</v>
      </c>
      <c r="G4" s="177">
        <v>14</v>
      </c>
      <c r="H4" s="177">
        <v>8</v>
      </c>
      <c r="I4" s="177">
        <v>14</v>
      </c>
      <c r="J4" s="177">
        <v>32</v>
      </c>
      <c r="K4" s="177">
        <v>3</v>
      </c>
      <c r="L4" s="177">
        <v>15</v>
      </c>
      <c r="M4" s="177">
        <v>9</v>
      </c>
      <c r="N4" s="177">
        <v>22</v>
      </c>
      <c r="O4" s="177">
        <v>48</v>
      </c>
      <c r="P4" s="177">
        <v>19</v>
      </c>
      <c r="Q4" s="177">
        <v>9</v>
      </c>
      <c r="R4" s="177">
        <v>17</v>
      </c>
      <c r="S4" s="177">
        <v>41</v>
      </c>
      <c r="T4" s="177">
        <v>13</v>
      </c>
      <c r="U4" s="177">
        <v>7</v>
      </c>
      <c r="V4" s="177">
        <v>21</v>
      </c>
      <c r="W4" s="177">
        <v>22</v>
      </c>
      <c r="X4" s="177">
        <v>140</v>
      </c>
      <c r="Y4" s="177">
        <v>9</v>
      </c>
      <c r="Z4" s="177">
        <v>26</v>
      </c>
      <c r="AA4" s="177">
        <v>5</v>
      </c>
      <c r="AB4" s="177">
        <v>16</v>
      </c>
      <c r="AC4" s="177">
        <v>38</v>
      </c>
      <c r="AD4" s="177">
        <v>8</v>
      </c>
      <c r="AE4" s="177">
        <v>19</v>
      </c>
      <c r="AF4" s="177">
        <v>10</v>
      </c>
      <c r="AG4" s="177">
        <v>13</v>
      </c>
      <c r="AH4" s="177">
        <v>39</v>
      </c>
      <c r="AI4" s="177">
        <v>4</v>
      </c>
      <c r="AJ4" s="177">
        <v>8</v>
      </c>
      <c r="AK4" s="177">
        <v>38</v>
      </c>
      <c r="AL4" s="177">
        <v>4</v>
      </c>
      <c r="AM4" s="177">
        <v>5</v>
      </c>
      <c r="AN4" s="177">
        <v>2</v>
      </c>
      <c r="AO4" s="177">
        <v>65</v>
      </c>
      <c r="AP4" s="177">
        <v>2</v>
      </c>
      <c r="AQ4" s="177">
        <v>8</v>
      </c>
      <c r="AR4" s="177">
        <v>14</v>
      </c>
      <c r="AT4" s="48">
        <f>SUM(D4)</f>
        <v>0</v>
      </c>
      <c r="AU4" s="48">
        <f>+SUM(F4:O4)</f>
        <v>454</v>
      </c>
      <c r="AV4" s="48">
        <f>+SUM(P4:R4)</f>
        <v>45</v>
      </c>
      <c r="AW4" s="48">
        <f t="shared" ref="AW4:AW27" si="0">+SUM(S4:V4)</f>
        <v>82</v>
      </c>
      <c r="AX4" s="48">
        <f t="shared" ref="AX4:AX27" si="1">+SUM(W4:AB4)</f>
        <v>218</v>
      </c>
      <c r="AY4" s="48">
        <f t="shared" ref="AY4:AY27" si="2">+SUM(AC4:AG4)</f>
        <v>88</v>
      </c>
      <c r="AZ4" s="48">
        <f t="shared" ref="AZ4:AZ27" si="3">+SUM(AH4:AJ4)</f>
        <v>51</v>
      </c>
      <c r="BA4" s="49">
        <f t="shared" ref="BA4:BA27" si="4">+SUM(AK4:AN4)</f>
        <v>49</v>
      </c>
      <c r="BB4" s="48">
        <f t="shared" ref="BB4:BB27" si="5">+SUM(AO4:AR4)</f>
        <v>89</v>
      </c>
      <c r="BC4" s="65">
        <f>SUM(AT4:BB4)</f>
        <v>1076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v>25</v>
      </c>
      <c r="E5" s="177">
        <v>0</v>
      </c>
      <c r="F5" s="177">
        <v>18</v>
      </c>
      <c r="G5" s="177">
        <v>0</v>
      </c>
      <c r="H5" s="177">
        <v>0</v>
      </c>
      <c r="I5" s="177">
        <v>0</v>
      </c>
      <c r="J5" s="177">
        <v>0</v>
      </c>
      <c r="K5" s="177">
        <v>1</v>
      </c>
      <c r="L5" s="177">
        <v>0</v>
      </c>
      <c r="M5" s="177">
        <v>0</v>
      </c>
      <c r="N5" s="177">
        <v>2</v>
      </c>
      <c r="O5" s="177">
        <v>4</v>
      </c>
      <c r="P5" s="177">
        <v>0</v>
      </c>
      <c r="Q5" s="177">
        <v>0</v>
      </c>
      <c r="R5" s="177">
        <v>0</v>
      </c>
      <c r="S5" s="177">
        <v>1</v>
      </c>
      <c r="T5" s="177">
        <v>0</v>
      </c>
      <c r="U5" s="177">
        <v>0</v>
      </c>
      <c r="V5" s="177">
        <v>0</v>
      </c>
      <c r="W5" s="177">
        <v>3</v>
      </c>
      <c r="X5" s="177">
        <v>8</v>
      </c>
      <c r="Y5" s="177">
        <v>0</v>
      </c>
      <c r="Z5" s="177">
        <v>1</v>
      </c>
      <c r="AA5" s="177">
        <v>0</v>
      </c>
      <c r="AB5" s="177">
        <v>0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7</v>
      </c>
      <c r="AI5" s="177">
        <v>2</v>
      </c>
      <c r="AJ5" s="177">
        <v>0</v>
      </c>
      <c r="AK5" s="177">
        <v>0</v>
      </c>
      <c r="AL5" s="177">
        <v>0</v>
      </c>
      <c r="AM5" s="177">
        <v>2</v>
      </c>
      <c r="AN5" s="177">
        <v>0</v>
      </c>
      <c r="AO5" s="177">
        <v>0</v>
      </c>
      <c r="AP5" s="177">
        <v>0</v>
      </c>
      <c r="AQ5" s="177">
        <v>4</v>
      </c>
      <c r="AR5" s="177">
        <v>0</v>
      </c>
      <c r="AT5" s="48">
        <f t="shared" ref="AT5:AT8" si="6">SUM(D5)</f>
        <v>25</v>
      </c>
      <c r="AU5" s="48">
        <f t="shared" ref="AU5:AU27" si="7">+SUM(F5:O5)</f>
        <v>25</v>
      </c>
      <c r="AV5" s="48">
        <f t="shared" ref="AV5:AV27" si="8">+SUM(P5:R5)</f>
        <v>0</v>
      </c>
      <c r="AW5" s="48">
        <f t="shared" si="0"/>
        <v>1</v>
      </c>
      <c r="AX5" s="48">
        <f t="shared" si="1"/>
        <v>12</v>
      </c>
      <c r="AY5" s="48">
        <f t="shared" si="2"/>
        <v>0</v>
      </c>
      <c r="AZ5" s="48">
        <f t="shared" si="3"/>
        <v>9</v>
      </c>
      <c r="BA5" s="49">
        <f t="shared" si="4"/>
        <v>2</v>
      </c>
      <c r="BB5" s="48">
        <f t="shared" si="5"/>
        <v>4</v>
      </c>
      <c r="BC5" s="65">
        <f t="shared" ref="BC5:BC27" si="9">SUM(AT5:BB5)</f>
        <v>78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v>56</v>
      </c>
      <c r="E6" s="177">
        <v>0</v>
      </c>
      <c r="F6" s="177">
        <v>14</v>
      </c>
      <c r="G6" s="177">
        <v>0</v>
      </c>
      <c r="H6" s="177">
        <v>0</v>
      </c>
      <c r="I6" s="177">
        <v>1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3</v>
      </c>
      <c r="P6" s="177">
        <v>0</v>
      </c>
      <c r="Q6" s="177">
        <v>0</v>
      </c>
      <c r="R6" s="177">
        <v>0</v>
      </c>
      <c r="S6" s="177">
        <v>1</v>
      </c>
      <c r="T6" s="177">
        <v>0</v>
      </c>
      <c r="U6" s="177">
        <v>0</v>
      </c>
      <c r="V6" s="177">
        <v>0</v>
      </c>
      <c r="W6" s="177">
        <v>4</v>
      </c>
      <c r="X6" s="177">
        <v>12</v>
      </c>
      <c r="Y6" s="177">
        <v>0</v>
      </c>
      <c r="Z6" s="177">
        <v>0</v>
      </c>
      <c r="AA6" s="177">
        <v>1</v>
      </c>
      <c r="AB6" s="177">
        <v>0</v>
      </c>
      <c r="AC6" s="177">
        <v>7</v>
      </c>
      <c r="AD6" s="177">
        <v>0</v>
      </c>
      <c r="AE6" s="177">
        <v>2</v>
      </c>
      <c r="AF6" s="177">
        <v>0</v>
      </c>
      <c r="AG6" s="177">
        <v>1</v>
      </c>
      <c r="AH6" s="177">
        <v>5</v>
      </c>
      <c r="AI6" s="177">
        <v>2</v>
      </c>
      <c r="AJ6" s="177">
        <v>0</v>
      </c>
      <c r="AK6" s="177">
        <v>1</v>
      </c>
      <c r="AL6" s="177">
        <v>0</v>
      </c>
      <c r="AM6" s="177">
        <v>1</v>
      </c>
      <c r="AN6" s="177">
        <v>0</v>
      </c>
      <c r="AO6" s="177">
        <v>2</v>
      </c>
      <c r="AP6" s="177">
        <v>0</v>
      </c>
      <c r="AQ6" s="177">
        <v>4</v>
      </c>
      <c r="AR6" s="177">
        <v>0</v>
      </c>
      <c r="AT6" s="48">
        <f t="shared" si="6"/>
        <v>56</v>
      </c>
      <c r="AU6" s="48">
        <f t="shared" si="7"/>
        <v>18</v>
      </c>
      <c r="AV6" s="48">
        <f t="shared" si="8"/>
        <v>0</v>
      </c>
      <c r="AW6" s="48">
        <f t="shared" si="0"/>
        <v>1</v>
      </c>
      <c r="AX6" s="48">
        <f t="shared" si="1"/>
        <v>17</v>
      </c>
      <c r="AY6" s="48">
        <f t="shared" si="2"/>
        <v>10</v>
      </c>
      <c r="AZ6" s="48">
        <f t="shared" si="3"/>
        <v>7</v>
      </c>
      <c r="BA6" s="49">
        <f t="shared" si="4"/>
        <v>2</v>
      </c>
      <c r="BB6" s="48">
        <f t="shared" si="5"/>
        <v>6</v>
      </c>
      <c r="BC6" s="65">
        <f t="shared" si="9"/>
        <v>117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v>0</v>
      </c>
      <c r="E7" s="177"/>
      <c r="F7" s="177">
        <v>125</v>
      </c>
      <c r="G7" s="177">
        <v>10</v>
      </c>
      <c r="H7" s="177">
        <v>4</v>
      </c>
      <c r="I7" s="177">
        <v>6</v>
      </c>
      <c r="J7" s="177">
        <v>17</v>
      </c>
      <c r="K7" s="177">
        <v>1</v>
      </c>
      <c r="L7" s="177">
        <v>4</v>
      </c>
      <c r="M7" s="177">
        <v>4</v>
      </c>
      <c r="N7" s="177">
        <v>9</v>
      </c>
      <c r="O7" s="177"/>
      <c r="P7" s="177">
        <v>13</v>
      </c>
      <c r="Q7" s="177">
        <v>5</v>
      </c>
      <c r="R7" s="177">
        <v>4</v>
      </c>
      <c r="S7" s="177">
        <v>28</v>
      </c>
      <c r="T7" s="177">
        <v>8</v>
      </c>
      <c r="U7" s="177">
        <v>5</v>
      </c>
      <c r="V7" s="177">
        <v>21</v>
      </c>
      <c r="W7" s="177">
        <v>17</v>
      </c>
      <c r="X7" s="177">
        <v>47</v>
      </c>
      <c r="Y7" s="177">
        <v>3</v>
      </c>
      <c r="Z7" s="177">
        <v>9</v>
      </c>
      <c r="AA7" s="177">
        <v>4</v>
      </c>
      <c r="AB7" s="177">
        <v>3</v>
      </c>
      <c r="AC7" s="177">
        <v>9</v>
      </c>
      <c r="AD7" s="177">
        <v>9</v>
      </c>
      <c r="AE7" s="177">
        <v>6</v>
      </c>
      <c r="AF7" s="177">
        <v>8</v>
      </c>
      <c r="AG7" s="177">
        <v>10</v>
      </c>
      <c r="AH7" s="177">
        <v>12</v>
      </c>
      <c r="AI7" s="177">
        <v>0</v>
      </c>
      <c r="AJ7" s="177">
        <v>4</v>
      </c>
      <c r="AK7" s="177">
        <v>25</v>
      </c>
      <c r="AL7" s="177">
        <v>6</v>
      </c>
      <c r="AM7" s="177">
        <v>5</v>
      </c>
      <c r="AN7" s="177">
        <v>5</v>
      </c>
      <c r="AO7" s="177">
        <v>24</v>
      </c>
      <c r="AP7" s="177">
        <v>0</v>
      </c>
      <c r="AQ7" s="177">
        <v>5</v>
      </c>
      <c r="AR7" s="177">
        <v>11</v>
      </c>
      <c r="AT7" s="48">
        <f t="shared" si="6"/>
        <v>0</v>
      </c>
      <c r="AU7" s="48">
        <f t="shared" si="7"/>
        <v>180</v>
      </c>
      <c r="AV7" s="48">
        <f t="shared" si="8"/>
        <v>22</v>
      </c>
      <c r="AW7" s="48">
        <f t="shared" si="0"/>
        <v>62</v>
      </c>
      <c r="AX7" s="48">
        <f t="shared" si="1"/>
        <v>83</v>
      </c>
      <c r="AY7" s="48">
        <f t="shared" si="2"/>
        <v>42</v>
      </c>
      <c r="AZ7" s="48">
        <f t="shared" si="3"/>
        <v>16</v>
      </c>
      <c r="BA7" s="49">
        <f t="shared" si="4"/>
        <v>41</v>
      </c>
      <c r="BB7" s="48">
        <f t="shared" si="5"/>
        <v>40</v>
      </c>
      <c r="BC7" s="65">
        <f t="shared" si="9"/>
        <v>486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>
        <v>0</v>
      </c>
      <c r="E8" s="177"/>
      <c r="F8" s="177">
        <v>28</v>
      </c>
      <c r="G8" s="177">
        <v>5</v>
      </c>
      <c r="H8" s="177">
        <v>0</v>
      </c>
      <c r="I8" s="177">
        <v>1</v>
      </c>
      <c r="J8" s="177">
        <v>7</v>
      </c>
      <c r="K8" s="177">
        <v>1</v>
      </c>
      <c r="L8" s="177">
        <v>1</v>
      </c>
      <c r="M8" s="177">
        <v>2</v>
      </c>
      <c r="N8" s="177">
        <v>1</v>
      </c>
      <c r="O8" s="177"/>
      <c r="P8" s="177">
        <v>12</v>
      </c>
      <c r="Q8" s="177">
        <v>2</v>
      </c>
      <c r="R8" s="177">
        <v>5</v>
      </c>
      <c r="S8" s="177">
        <v>7</v>
      </c>
      <c r="T8" s="177">
        <v>2</v>
      </c>
      <c r="U8" s="177">
        <v>3</v>
      </c>
      <c r="V8" s="177">
        <v>2</v>
      </c>
      <c r="W8" s="177">
        <v>1</v>
      </c>
      <c r="X8" s="177">
        <v>12</v>
      </c>
      <c r="Y8" s="177">
        <v>1</v>
      </c>
      <c r="Z8" s="177">
        <v>2</v>
      </c>
      <c r="AA8" s="177">
        <v>2</v>
      </c>
      <c r="AB8" s="177">
        <v>2</v>
      </c>
      <c r="AC8" s="177">
        <v>3</v>
      </c>
      <c r="AD8" s="177">
        <v>0</v>
      </c>
      <c r="AE8" s="177">
        <v>5</v>
      </c>
      <c r="AF8" s="177">
        <v>6</v>
      </c>
      <c r="AG8" s="177">
        <v>1</v>
      </c>
      <c r="AH8" s="177">
        <v>2</v>
      </c>
      <c r="AI8" s="177">
        <v>3</v>
      </c>
      <c r="AJ8" s="177">
        <v>2</v>
      </c>
      <c r="AK8" s="177">
        <v>11</v>
      </c>
      <c r="AL8" s="177">
        <v>2</v>
      </c>
      <c r="AM8" s="177">
        <v>0</v>
      </c>
      <c r="AN8" s="177">
        <v>0</v>
      </c>
      <c r="AO8" s="177">
        <v>16</v>
      </c>
      <c r="AP8" s="177">
        <v>0</v>
      </c>
      <c r="AQ8" s="177">
        <v>0</v>
      </c>
      <c r="AR8" s="177">
        <v>2</v>
      </c>
      <c r="AT8" s="48">
        <f t="shared" si="6"/>
        <v>0</v>
      </c>
      <c r="AU8" s="48">
        <f t="shared" si="7"/>
        <v>46</v>
      </c>
      <c r="AV8" s="48">
        <f t="shared" si="8"/>
        <v>19</v>
      </c>
      <c r="AW8" s="48">
        <f t="shared" si="0"/>
        <v>14</v>
      </c>
      <c r="AX8" s="48">
        <f t="shared" si="1"/>
        <v>20</v>
      </c>
      <c r="AY8" s="48">
        <f t="shared" si="2"/>
        <v>15</v>
      </c>
      <c r="AZ8" s="48">
        <f t="shared" si="3"/>
        <v>7</v>
      </c>
      <c r="BA8" s="49">
        <f t="shared" si="4"/>
        <v>13</v>
      </c>
      <c r="BB8" s="48">
        <f t="shared" si="5"/>
        <v>18</v>
      </c>
      <c r="BC8" s="65">
        <f t="shared" si="9"/>
        <v>152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v>1133</v>
      </c>
      <c r="E9" s="177"/>
      <c r="F9" s="177">
        <v>0</v>
      </c>
      <c r="G9" s="177"/>
      <c r="H9" s="177">
        <v>2</v>
      </c>
      <c r="I9" s="177">
        <v>1</v>
      </c>
      <c r="J9" s="177">
        <v>1</v>
      </c>
      <c r="K9" s="177">
        <v>1</v>
      </c>
      <c r="L9" s="177">
        <v>0</v>
      </c>
      <c r="M9" s="177">
        <v>2</v>
      </c>
      <c r="N9" s="177">
        <v>3</v>
      </c>
      <c r="O9" s="177"/>
      <c r="P9" s="177">
        <v>53</v>
      </c>
      <c r="Q9" s="177"/>
      <c r="R9" s="177"/>
      <c r="S9" s="177">
        <v>0</v>
      </c>
      <c r="T9" s="177"/>
      <c r="U9" s="177"/>
      <c r="V9" s="177">
        <v>1</v>
      </c>
      <c r="W9" s="177"/>
      <c r="X9" s="177">
        <v>150</v>
      </c>
      <c r="Y9" s="177"/>
      <c r="Z9" s="177"/>
      <c r="AA9" s="177"/>
      <c r="AB9" s="177">
        <v>0</v>
      </c>
      <c r="AC9" s="177">
        <v>25</v>
      </c>
      <c r="AD9" s="177"/>
      <c r="AE9" s="177"/>
      <c r="AF9" s="177"/>
      <c r="AG9" s="177">
        <v>0</v>
      </c>
      <c r="AH9" s="177">
        <v>65</v>
      </c>
      <c r="AI9" s="177"/>
      <c r="AJ9" s="177"/>
      <c r="AK9" s="177">
        <v>2</v>
      </c>
      <c r="AL9" s="177"/>
      <c r="AM9" s="177"/>
      <c r="AN9" s="177"/>
      <c r="AO9" s="177">
        <v>16</v>
      </c>
      <c r="AP9" s="177"/>
      <c r="AQ9" s="177">
        <v>0</v>
      </c>
      <c r="AR9" s="177"/>
      <c r="AT9" s="48">
        <f t="shared" ref="AT9:AT27" si="10">SUM(D9)</f>
        <v>1133</v>
      </c>
      <c r="AU9" s="48">
        <f t="shared" si="7"/>
        <v>10</v>
      </c>
      <c r="AV9" s="48">
        <f t="shared" si="8"/>
        <v>53</v>
      </c>
      <c r="AW9" s="48">
        <f t="shared" si="0"/>
        <v>1</v>
      </c>
      <c r="AX9" s="48">
        <f t="shared" si="1"/>
        <v>150</v>
      </c>
      <c r="AY9" s="48">
        <f t="shared" si="2"/>
        <v>25</v>
      </c>
      <c r="AZ9" s="48">
        <f t="shared" si="3"/>
        <v>65</v>
      </c>
      <c r="BA9" s="49">
        <f t="shared" si="4"/>
        <v>2</v>
      </c>
      <c r="BB9" s="48">
        <f t="shared" si="5"/>
        <v>16</v>
      </c>
      <c r="BC9" s="65">
        <f t="shared" si="9"/>
        <v>1455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/>
      <c r="E10" s="177"/>
      <c r="F10" s="177">
        <v>293</v>
      </c>
      <c r="G10" s="177">
        <v>18</v>
      </c>
      <c r="H10" s="177">
        <v>11</v>
      </c>
      <c r="I10" s="177">
        <v>17</v>
      </c>
      <c r="J10" s="177">
        <v>28</v>
      </c>
      <c r="K10" s="177">
        <v>1</v>
      </c>
      <c r="L10" s="177">
        <v>9</v>
      </c>
      <c r="M10" s="177">
        <v>10</v>
      </c>
      <c r="N10" s="177">
        <v>18</v>
      </c>
      <c r="O10" s="177">
        <v>72</v>
      </c>
      <c r="P10" s="177">
        <v>30</v>
      </c>
      <c r="Q10" s="177">
        <v>10</v>
      </c>
      <c r="R10" s="177">
        <v>27</v>
      </c>
      <c r="S10" s="177">
        <v>37</v>
      </c>
      <c r="T10" s="177">
        <v>11</v>
      </c>
      <c r="U10" s="177">
        <v>10</v>
      </c>
      <c r="V10" s="177">
        <v>18</v>
      </c>
      <c r="W10" s="177">
        <v>24</v>
      </c>
      <c r="X10" s="177">
        <v>164</v>
      </c>
      <c r="Y10" s="177">
        <v>4</v>
      </c>
      <c r="Z10" s="177">
        <v>21</v>
      </c>
      <c r="AA10" s="177">
        <v>8</v>
      </c>
      <c r="AB10" s="177">
        <v>17</v>
      </c>
      <c r="AC10" s="177">
        <v>44</v>
      </c>
      <c r="AD10" s="177">
        <v>5</v>
      </c>
      <c r="AE10" s="177">
        <v>21</v>
      </c>
      <c r="AF10" s="177">
        <v>9</v>
      </c>
      <c r="AG10" s="177">
        <v>14</v>
      </c>
      <c r="AH10" s="177">
        <v>53</v>
      </c>
      <c r="AI10" s="177">
        <v>11</v>
      </c>
      <c r="AJ10" s="177">
        <v>13</v>
      </c>
      <c r="AK10" s="177">
        <v>25</v>
      </c>
      <c r="AL10" s="177">
        <v>4</v>
      </c>
      <c r="AM10" s="177">
        <v>6</v>
      </c>
      <c r="AN10" s="177">
        <v>5</v>
      </c>
      <c r="AO10" s="177">
        <v>39</v>
      </c>
      <c r="AP10" s="177"/>
      <c r="AQ10" s="177">
        <v>2</v>
      </c>
      <c r="AR10" s="177">
        <v>15</v>
      </c>
      <c r="AT10" s="48">
        <f t="shared" si="10"/>
        <v>0</v>
      </c>
      <c r="AU10" s="48">
        <f t="shared" si="7"/>
        <v>477</v>
      </c>
      <c r="AV10" s="48">
        <f t="shared" si="8"/>
        <v>67</v>
      </c>
      <c r="AW10" s="48">
        <f t="shared" si="0"/>
        <v>76</v>
      </c>
      <c r="AX10" s="48">
        <f t="shared" si="1"/>
        <v>238</v>
      </c>
      <c r="AY10" s="48">
        <f t="shared" si="2"/>
        <v>93</v>
      </c>
      <c r="AZ10" s="48">
        <f t="shared" si="3"/>
        <v>77</v>
      </c>
      <c r="BA10" s="49">
        <f t="shared" si="4"/>
        <v>40</v>
      </c>
      <c r="BB10" s="48">
        <f t="shared" si="5"/>
        <v>56</v>
      </c>
      <c r="BC10" s="65">
        <f t="shared" si="9"/>
        <v>1124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/>
      <c r="E11" s="177"/>
      <c r="F11" s="177">
        <v>331</v>
      </c>
      <c r="G11" s="177">
        <v>18</v>
      </c>
      <c r="H11" s="177">
        <v>11</v>
      </c>
      <c r="I11" s="177">
        <v>13</v>
      </c>
      <c r="J11" s="177">
        <v>30</v>
      </c>
      <c r="K11" s="177"/>
      <c r="L11" s="177">
        <v>12</v>
      </c>
      <c r="M11" s="177">
        <v>8</v>
      </c>
      <c r="N11" s="177">
        <v>14</v>
      </c>
      <c r="O11" s="177">
        <v>58</v>
      </c>
      <c r="P11" s="177">
        <v>23</v>
      </c>
      <c r="Q11" s="177">
        <v>10</v>
      </c>
      <c r="R11" s="177">
        <v>26</v>
      </c>
      <c r="S11" s="177">
        <v>32</v>
      </c>
      <c r="T11" s="177">
        <v>10</v>
      </c>
      <c r="U11" s="177">
        <v>12</v>
      </c>
      <c r="V11" s="177">
        <v>28</v>
      </c>
      <c r="W11" s="177">
        <v>24</v>
      </c>
      <c r="X11" s="177">
        <v>172</v>
      </c>
      <c r="Y11" s="177">
        <v>10</v>
      </c>
      <c r="Z11" s="177">
        <v>17</v>
      </c>
      <c r="AA11" s="177">
        <v>11</v>
      </c>
      <c r="AB11" s="177">
        <v>22</v>
      </c>
      <c r="AC11" s="177">
        <v>38</v>
      </c>
      <c r="AD11" s="177">
        <v>9</v>
      </c>
      <c r="AE11" s="177">
        <v>11</v>
      </c>
      <c r="AF11" s="177">
        <v>14</v>
      </c>
      <c r="AG11" s="177">
        <v>11</v>
      </c>
      <c r="AH11" s="177">
        <v>56</v>
      </c>
      <c r="AI11" s="177">
        <v>7</v>
      </c>
      <c r="AJ11" s="177">
        <v>7</v>
      </c>
      <c r="AK11" s="177">
        <v>47</v>
      </c>
      <c r="AL11" s="177">
        <v>4</v>
      </c>
      <c r="AM11" s="177">
        <v>8</v>
      </c>
      <c r="AN11" s="177">
        <v>2</v>
      </c>
      <c r="AO11" s="177">
        <v>29</v>
      </c>
      <c r="AP11" s="177">
        <v>1</v>
      </c>
      <c r="AQ11" s="177">
        <v>2</v>
      </c>
      <c r="AR11" s="177">
        <v>15</v>
      </c>
      <c r="AT11" s="48">
        <f t="shared" si="10"/>
        <v>0</v>
      </c>
      <c r="AU11" s="48">
        <f t="shared" si="7"/>
        <v>495</v>
      </c>
      <c r="AV11" s="48">
        <f t="shared" si="8"/>
        <v>59</v>
      </c>
      <c r="AW11" s="48">
        <f t="shared" si="0"/>
        <v>82</v>
      </c>
      <c r="AX11" s="48">
        <f t="shared" si="1"/>
        <v>256</v>
      </c>
      <c r="AY11" s="48">
        <f t="shared" si="2"/>
        <v>83</v>
      </c>
      <c r="AZ11" s="48">
        <f t="shared" si="3"/>
        <v>70</v>
      </c>
      <c r="BA11" s="49">
        <f t="shared" si="4"/>
        <v>61</v>
      </c>
      <c r="BB11" s="48">
        <f t="shared" si="5"/>
        <v>47</v>
      </c>
      <c r="BC11" s="65">
        <f t="shared" si="9"/>
        <v>1153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/>
      <c r="E12" s="177"/>
      <c r="F12" s="177">
        <v>329</v>
      </c>
      <c r="G12" s="177">
        <v>13</v>
      </c>
      <c r="H12" s="177">
        <v>13</v>
      </c>
      <c r="I12" s="177">
        <v>9</v>
      </c>
      <c r="J12" s="177">
        <v>26</v>
      </c>
      <c r="K12" s="177">
        <v>1</v>
      </c>
      <c r="L12" s="177">
        <v>14</v>
      </c>
      <c r="M12" s="177">
        <v>8</v>
      </c>
      <c r="N12" s="177">
        <v>18</v>
      </c>
      <c r="O12" s="177">
        <v>52</v>
      </c>
      <c r="P12" s="177">
        <v>23</v>
      </c>
      <c r="Q12" s="177">
        <v>6</v>
      </c>
      <c r="R12" s="177">
        <v>10</v>
      </c>
      <c r="S12" s="177">
        <v>37</v>
      </c>
      <c r="T12" s="177">
        <v>9</v>
      </c>
      <c r="U12" s="177">
        <v>10</v>
      </c>
      <c r="V12" s="177">
        <v>26</v>
      </c>
      <c r="W12" s="177">
        <v>32</v>
      </c>
      <c r="X12" s="177">
        <v>159</v>
      </c>
      <c r="Y12" s="177">
        <v>11</v>
      </c>
      <c r="Z12" s="177">
        <v>11</v>
      </c>
      <c r="AA12" s="177">
        <v>12</v>
      </c>
      <c r="AB12" s="177">
        <v>11</v>
      </c>
      <c r="AC12" s="177">
        <v>33</v>
      </c>
      <c r="AD12" s="177">
        <v>19</v>
      </c>
      <c r="AE12" s="177">
        <v>17</v>
      </c>
      <c r="AF12" s="177">
        <v>14</v>
      </c>
      <c r="AG12" s="177">
        <v>17</v>
      </c>
      <c r="AH12" s="177">
        <v>49</v>
      </c>
      <c r="AI12" s="177">
        <v>5</v>
      </c>
      <c r="AJ12" s="177">
        <v>4</v>
      </c>
      <c r="AK12" s="177">
        <v>38</v>
      </c>
      <c r="AL12" s="177">
        <v>7</v>
      </c>
      <c r="AM12" s="177">
        <v>10</v>
      </c>
      <c r="AN12" s="177">
        <v>9</v>
      </c>
      <c r="AO12" s="177">
        <v>30</v>
      </c>
      <c r="AP12" s="177"/>
      <c r="AQ12" s="177">
        <v>4</v>
      </c>
      <c r="AR12" s="177">
        <v>11</v>
      </c>
      <c r="AT12" s="48">
        <f t="shared" si="10"/>
        <v>0</v>
      </c>
      <c r="AU12" s="48">
        <f t="shared" si="7"/>
        <v>483</v>
      </c>
      <c r="AV12" s="48">
        <f t="shared" si="8"/>
        <v>39</v>
      </c>
      <c r="AW12" s="48">
        <f t="shared" si="0"/>
        <v>82</v>
      </c>
      <c r="AX12" s="48">
        <f t="shared" si="1"/>
        <v>236</v>
      </c>
      <c r="AY12" s="48">
        <f t="shared" si="2"/>
        <v>100</v>
      </c>
      <c r="AZ12" s="48">
        <f t="shared" si="3"/>
        <v>58</v>
      </c>
      <c r="BA12" s="49">
        <f t="shared" si="4"/>
        <v>64</v>
      </c>
      <c r="BB12" s="48">
        <f t="shared" si="5"/>
        <v>45</v>
      </c>
      <c r="BC12" s="65">
        <f t="shared" si="9"/>
        <v>1107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/>
      <c r="E13" s="177"/>
      <c r="F13" s="177">
        <v>179</v>
      </c>
      <c r="G13" s="177">
        <v>12</v>
      </c>
      <c r="H13" s="177">
        <v>5</v>
      </c>
      <c r="I13" s="177">
        <v>9</v>
      </c>
      <c r="J13" s="177">
        <v>22</v>
      </c>
      <c r="K13" s="177">
        <v>1</v>
      </c>
      <c r="L13" s="177">
        <v>3</v>
      </c>
      <c r="M13" s="177">
        <v>7</v>
      </c>
      <c r="N13" s="177">
        <v>17</v>
      </c>
      <c r="O13" s="177">
        <v>56</v>
      </c>
      <c r="P13" s="177">
        <v>19</v>
      </c>
      <c r="Q13" s="177">
        <v>4</v>
      </c>
      <c r="R13" s="177">
        <v>3</v>
      </c>
      <c r="S13" s="177">
        <v>28</v>
      </c>
      <c r="T13" s="177">
        <v>2</v>
      </c>
      <c r="U13" s="177">
        <v>9</v>
      </c>
      <c r="V13" s="177">
        <v>3</v>
      </c>
      <c r="W13" s="177">
        <v>18</v>
      </c>
      <c r="X13" s="177">
        <v>114</v>
      </c>
      <c r="Y13" s="177">
        <v>1</v>
      </c>
      <c r="Z13" s="177">
        <v>7</v>
      </c>
      <c r="AA13" s="177">
        <v>1</v>
      </c>
      <c r="AB13" s="177">
        <v>20</v>
      </c>
      <c r="AC13" s="177">
        <v>11</v>
      </c>
      <c r="AD13" s="177">
        <v>1</v>
      </c>
      <c r="AE13" s="177">
        <v>6</v>
      </c>
      <c r="AF13" s="177">
        <v>18</v>
      </c>
      <c r="AG13" s="177">
        <v>9</v>
      </c>
      <c r="AH13" s="177">
        <v>11</v>
      </c>
      <c r="AI13" s="177">
        <v>2</v>
      </c>
      <c r="AJ13" s="177">
        <v>1</v>
      </c>
      <c r="AK13" s="177">
        <v>17</v>
      </c>
      <c r="AL13" s="177">
        <v>3</v>
      </c>
      <c r="AM13" s="177">
        <v>2</v>
      </c>
      <c r="AN13" s="177">
        <v>6</v>
      </c>
      <c r="AO13" s="177">
        <v>9</v>
      </c>
      <c r="AP13" s="177"/>
      <c r="AQ13" s="177"/>
      <c r="AR13" s="177">
        <v>2</v>
      </c>
      <c r="AT13" s="48">
        <f t="shared" si="10"/>
        <v>0</v>
      </c>
      <c r="AU13" s="48">
        <f t="shared" si="7"/>
        <v>311</v>
      </c>
      <c r="AV13" s="48">
        <f t="shared" si="8"/>
        <v>26</v>
      </c>
      <c r="AW13" s="48">
        <f t="shared" si="0"/>
        <v>42</v>
      </c>
      <c r="AX13" s="48">
        <f t="shared" si="1"/>
        <v>161</v>
      </c>
      <c r="AY13" s="48">
        <f t="shared" si="2"/>
        <v>45</v>
      </c>
      <c r="AZ13" s="48">
        <f t="shared" si="3"/>
        <v>14</v>
      </c>
      <c r="BA13" s="49">
        <f t="shared" si="4"/>
        <v>28</v>
      </c>
      <c r="BB13" s="48">
        <f t="shared" si="5"/>
        <v>11</v>
      </c>
      <c r="BC13" s="65">
        <f t="shared" si="9"/>
        <v>638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/>
      <c r="E14" s="177"/>
      <c r="F14" s="177">
        <v>147</v>
      </c>
      <c r="G14" s="177">
        <v>8</v>
      </c>
      <c r="H14" s="177">
        <v>5</v>
      </c>
      <c r="I14" s="177">
        <v>8</v>
      </c>
      <c r="J14" s="177">
        <v>14</v>
      </c>
      <c r="K14" s="177">
        <v>1</v>
      </c>
      <c r="L14" s="177">
        <v>5</v>
      </c>
      <c r="M14" s="177">
        <v>12</v>
      </c>
      <c r="N14" s="177">
        <v>18</v>
      </c>
      <c r="O14" s="177">
        <v>36</v>
      </c>
      <c r="P14" s="177">
        <v>14</v>
      </c>
      <c r="Q14" s="177">
        <v>12</v>
      </c>
      <c r="R14" s="177">
        <v>5</v>
      </c>
      <c r="S14" s="177">
        <v>20</v>
      </c>
      <c r="T14" s="177">
        <v>6</v>
      </c>
      <c r="U14" s="177">
        <v>7</v>
      </c>
      <c r="V14" s="177">
        <v>4</v>
      </c>
      <c r="W14" s="177">
        <v>22</v>
      </c>
      <c r="X14" s="177">
        <v>80</v>
      </c>
      <c r="Y14" s="177">
        <v>4</v>
      </c>
      <c r="Z14" s="177">
        <v>9</v>
      </c>
      <c r="AA14" s="177">
        <v>0</v>
      </c>
      <c r="AB14" s="177">
        <v>28</v>
      </c>
      <c r="AC14" s="177">
        <v>23</v>
      </c>
      <c r="AD14" s="177">
        <v>3</v>
      </c>
      <c r="AE14" s="177">
        <v>8</v>
      </c>
      <c r="AF14" s="177">
        <v>12</v>
      </c>
      <c r="AG14" s="177">
        <v>9</v>
      </c>
      <c r="AH14" s="177">
        <v>10</v>
      </c>
      <c r="AI14" s="177">
        <v>4</v>
      </c>
      <c r="AJ14" s="177">
        <v>0</v>
      </c>
      <c r="AK14" s="177">
        <v>23</v>
      </c>
      <c r="AL14" s="177">
        <v>6</v>
      </c>
      <c r="AM14" s="177">
        <v>1</v>
      </c>
      <c r="AN14" s="177">
        <v>4</v>
      </c>
      <c r="AO14" s="177">
        <v>5</v>
      </c>
      <c r="AP14" s="177"/>
      <c r="AQ14" s="177">
        <v>0</v>
      </c>
      <c r="AR14" s="177">
        <v>1</v>
      </c>
      <c r="AT14" s="48">
        <f t="shared" si="10"/>
        <v>0</v>
      </c>
      <c r="AU14" s="48">
        <f t="shared" si="7"/>
        <v>254</v>
      </c>
      <c r="AV14" s="48">
        <f t="shared" si="8"/>
        <v>31</v>
      </c>
      <c r="AW14" s="48">
        <f t="shared" si="0"/>
        <v>37</v>
      </c>
      <c r="AX14" s="48">
        <f t="shared" si="1"/>
        <v>143</v>
      </c>
      <c r="AY14" s="48">
        <f t="shared" si="2"/>
        <v>55</v>
      </c>
      <c r="AZ14" s="48">
        <f t="shared" si="3"/>
        <v>14</v>
      </c>
      <c r="BA14" s="49">
        <f t="shared" si="4"/>
        <v>34</v>
      </c>
      <c r="BB14" s="48">
        <f t="shared" si="5"/>
        <v>6</v>
      </c>
      <c r="BC14" s="65">
        <f t="shared" si="9"/>
        <v>574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v>4</v>
      </c>
      <c r="E15" s="177">
        <v>0</v>
      </c>
      <c r="F15" s="177">
        <v>22</v>
      </c>
      <c r="G15" s="177">
        <v>0</v>
      </c>
      <c r="H15" s="177">
        <v>0</v>
      </c>
      <c r="I15" s="177">
        <v>0</v>
      </c>
      <c r="J15" s="177">
        <v>2</v>
      </c>
      <c r="K15" s="177">
        <v>0</v>
      </c>
      <c r="L15" s="177">
        <v>0</v>
      </c>
      <c r="M15" s="177">
        <v>0</v>
      </c>
      <c r="N15" s="177">
        <v>0</v>
      </c>
      <c r="O15" s="177">
        <v>2</v>
      </c>
      <c r="P15" s="177">
        <v>1</v>
      </c>
      <c r="Q15" s="177">
        <v>0</v>
      </c>
      <c r="R15" s="177">
        <v>0</v>
      </c>
      <c r="S15" s="177">
        <v>13</v>
      </c>
      <c r="T15" s="177">
        <v>0</v>
      </c>
      <c r="U15" s="177">
        <v>0</v>
      </c>
      <c r="V15" s="177">
        <v>0</v>
      </c>
      <c r="W15" s="177">
        <v>0</v>
      </c>
      <c r="X15" s="177">
        <v>66</v>
      </c>
      <c r="Y15" s="177">
        <v>0</v>
      </c>
      <c r="Z15" s="177">
        <v>3</v>
      </c>
      <c r="AA15" s="177">
        <v>1</v>
      </c>
      <c r="AB15" s="177">
        <v>0</v>
      </c>
      <c r="AC15" s="177">
        <v>1</v>
      </c>
      <c r="AD15" s="177">
        <v>0</v>
      </c>
      <c r="AE15" s="177">
        <v>0</v>
      </c>
      <c r="AF15" s="177">
        <v>2</v>
      </c>
      <c r="AG15" s="177">
        <v>0</v>
      </c>
      <c r="AH15" s="177">
        <v>0</v>
      </c>
      <c r="AI15" s="177">
        <v>0</v>
      </c>
      <c r="AJ15" s="177">
        <v>0</v>
      </c>
      <c r="AK15" s="177">
        <v>0</v>
      </c>
      <c r="AL15" s="177">
        <v>0</v>
      </c>
      <c r="AM15" s="177">
        <v>0</v>
      </c>
      <c r="AN15" s="177">
        <v>0</v>
      </c>
      <c r="AO15" s="177">
        <v>9</v>
      </c>
      <c r="AP15" s="177">
        <v>1</v>
      </c>
      <c r="AQ15" s="177">
        <v>1</v>
      </c>
      <c r="AR15" s="177">
        <v>0</v>
      </c>
      <c r="AT15" s="48">
        <f t="shared" si="10"/>
        <v>4</v>
      </c>
      <c r="AU15" s="48">
        <f t="shared" si="7"/>
        <v>26</v>
      </c>
      <c r="AV15" s="48">
        <f t="shared" si="8"/>
        <v>1</v>
      </c>
      <c r="AW15" s="48">
        <f t="shared" si="0"/>
        <v>13</v>
      </c>
      <c r="AX15" s="48">
        <f t="shared" si="1"/>
        <v>70</v>
      </c>
      <c r="AY15" s="48">
        <f t="shared" si="2"/>
        <v>3</v>
      </c>
      <c r="AZ15" s="48">
        <f t="shared" si="3"/>
        <v>0</v>
      </c>
      <c r="BA15" s="49">
        <f t="shared" si="4"/>
        <v>0</v>
      </c>
      <c r="BB15" s="48">
        <f t="shared" si="5"/>
        <v>11</v>
      </c>
      <c r="BC15" s="65">
        <f t="shared" si="9"/>
        <v>128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v>8</v>
      </c>
      <c r="E16" s="177">
        <v>0</v>
      </c>
      <c r="F16" s="177">
        <v>167</v>
      </c>
      <c r="G16" s="177">
        <v>4</v>
      </c>
      <c r="H16" s="177">
        <v>3</v>
      </c>
      <c r="I16" s="177">
        <v>5</v>
      </c>
      <c r="J16" s="177">
        <v>9</v>
      </c>
      <c r="K16" s="177">
        <v>0</v>
      </c>
      <c r="L16" s="177">
        <v>7</v>
      </c>
      <c r="M16" s="177">
        <v>2</v>
      </c>
      <c r="N16" s="177">
        <v>0</v>
      </c>
      <c r="O16" s="177">
        <v>5</v>
      </c>
      <c r="P16" s="177">
        <v>14</v>
      </c>
      <c r="Q16" s="177">
        <v>4</v>
      </c>
      <c r="R16" s="177">
        <v>5</v>
      </c>
      <c r="S16" s="177">
        <v>29</v>
      </c>
      <c r="T16" s="177">
        <v>3</v>
      </c>
      <c r="U16" s="177">
        <v>4</v>
      </c>
      <c r="V16" s="177">
        <v>25</v>
      </c>
      <c r="W16" s="177">
        <v>2</v>
      </c>
      <c r="X16" s="177">
        <v>7</v>
      </c>
      <c r="Y16" s="177">
        <v>0</v>
      </c>
      <c r="Z16" s="177">
        <v>0</v>
      </c>
      <c r="AA16" s="177">
        <v>1</v>
      </c>
      <c r="AB16" s="177">
        <v>0</v>
      </c>
      <c r="AC16" s="177">
        <v>15</v>
      </c>
      <c r="AD16" s="177">
        <v>1</v>
      </c>
      <c r="AE16" s="177">
        <v>1</v>
      </c>
      <c r="AF16" s="177">
        <v>9</v>
      </c>
      <c r="AG16" s="177">
        <v>4</v>
      </c>
      <c r="AH16" s="177">
        <v>22</v>
      </c>
      <c r="AI16" s="177">
        <v>0</v>
      </c>
      <c r="AJ16" s="177">
        <v>2</v>
      </c>
      <c r="AK16" s="177">
        <v>48</v>
      </c>
      <c r="AL16" s="177">
        <v>2</v>
      </c>
      <c r="AM16" s="177">
        <v>2</v>
      </c>
      <c r="AN16" s="177">
        <v>4</v>
      </c>
      <c r="AO16" s="177">
        <v>40</v>
      </c>
      <c r="AP16" s="177">
        <v>3</v>
      </c>
      <c r="AQ16" s="177">
        <v>14</v>
      </c>
      <c r="AR16" s="177">
        <v>16</v>
      </c>
      <c r="AT16" s="48">
        <f t="shared" si="10"/>
        <v>8</v>
      </c>
      <c r="AU16" s="48">
        <f t="shared" si="7"/>
        <v>202</v>
      </c>
      <c r="AV16" s="48">
        <f t="shared" si="8"/>
        <v>23</v>
      </c>
      <c r="AW16" s="48">
        <f t="shared" si="0"/>
        <v>61</v>
      </c>
      <c r="AX16" s="48">
        <f t="shared" si="1"/>
        <v>10</v>
      </c>
      <c r="AY16" s="48">
        <f t="shared" si="2"/>
        <v>30</v>
      </c>
      <c r="AZ16" s="48">
        <f t="shared" si="3"/>
        <v>24</v>
      </c>
      <c r="BA16" s="49">
        <f t="shared" si="4"/>
        <v>56</v>
      </c>
      <c r="BB16" s="48">
        <f t="shared" si="5"/>
        <v>73</v>
      </c>
      <c r="BC16" s="65">
        <f t="shared" si="9"/>
        <v>487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v>0</v>
      </c>
      <c r="E17" s="177">
        <v>0</v>
      </c>
      <c r="F17" s="177">
        <v>344</v>
      </c>
      <c r="G17" s="177">
        <v>20</v>
      </c>
      <c r="H17" s="177">
        <v>10</v>
      </c>
      <c r="I17" s="177">
        <v>14</v>
      </c>
      <c r="J17" s="177">
        <v>34</v>
      </c>
      <c r="K17" s="177">
        <v>1</v>
      </c>
      <c r="L17" s="177">
        <v>18</v>
      </c>
      <c r="M17" s="177">
        <v>10</v>
      </c>
      <c r="N17" s="177">
        <v>17</v>
      </c>
      <c r="O17" s="177">
        <v>59</v>
      </c>
      <c r="P17" s="177">
        <v>29</v>
      </c>
      <c r="Q17" s="177">
        <v>10</v>
      </c>
      <c r="R17" s="177">
        <v>27</v>
      </c>
      <c r="S17" s="177">
        <v>40</v>
      </c>
      <c r="T17" s="177">
        <v>9</v>
      </c>
      <c r="U17" s="177">
        <v>9</v>
      </c>
      <c r="V17" s="177">
        <v>21</v>
      </c>
      <c r="W17" s="177">
        <v>34</v>
      </c>
      <c r="X17" s="177">
        <v>182</v>
      </c>
      <c r="Y17" s="177">
        <v>15</v>
      </c>
      <c r="Z17" s="177">
        <v>43</v>
      </c>
      <c r="AA17" s="177">
        <v>12</v>
      </c>
      <c r="AB17" s="177">
        <v>35</v>
      </c>
      <c r="AC17" s="177">
        <v>56</v>
      </c>
      <c r="AD17" s="177">
        <v>8</v>
      </c>
      <c r="AE17" s="177">
        <v>27</v>
      </c>
      <c r="AF17" s="177">
        <v>15</v>
      </c>
      <c r="AG17" s="177">
        <v>22</v>
      </c>
      <c r="AH17" s="177">
        <v>73</v>
      </c>
      <c r="AI17" s="177">
        <v>19</v>
      </c>
      <c r="AJ17" s="177">
        <v>16</v>
      </c>
      <c r="AK17" s="177">
        <v>44</v>
      </c>
      <c r="AL17" s="177">
        <v>4</v>
      </c>
      <c r="AM17" s="177">
        <v>5</v>
      </c>
      <c r="AN17" s="177">
        <v>6</v>
      </c>
      <c r="AO17" s="177">
        <v>55</v>
      </c>
      <c r="AP17" s="177">
        <v>7</v>
      </c>
      <c r="AQ17" s="177">
        <v>7</v>
      </c>
      <c r="AR17" s="177">
        <v>25</v>
      </c>
      <c r="AT17" s="48">
        <f t="shared" si="10"/>
        <v>0</v>
      </c>
      <c r="AU17" s="48">
        <f t="shared" si="7"/>
        <v>527</v>
      </c>
      <c r="AV17" s="48">
        <f t="shared" si="8"/>
        <v>66</v>
      </c>
      <c r="AW17" s="48">
        <f t="shared" si="0"/>
        <v>79</v>
      </c>
      <c r="AX17" s="48">
        <f t="shared" si="1"/>
        <v>321</v>
      </c>
      <c r="AY17" s="48">
        <f t="shared" si="2"/>
        <v>128</v>
      </c>
      <c r="AZ17" s="48">
        <f t="shared" si="3"/>
        <v>108</v>
      </c>
      <c r="BA17" s="49">
        <f t="shared" si="4"/>
        <v>59</v>
      </c>
      <c r="BB17" s="48">
        <f t="shared" si="5"/>
        <v>94</v>
      </c>
      <c r="BC17" s="65">
        <f t="shared" si="9"/>
        <v>1382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v>0</v>
      </c>
      <c r="E18" s="177"/>
      <c r="F18" s="177">
        <v>146</v>
      </c>
      <c r="G18" s="177">
        <v>9</v>
      </c>
      <c r="H18" s="177">
        <v>5</v>
      </c>
      <c r="I18" s="177">
        <v>4</v>
      </c>
      <c r="J18" s="177">
        <v>25</v>
      </c>
      <c r="K18" s="177">
        <v>1</v>
      </c>
      <c r="L18" s="177">
        <v>3</v>
      </c>
      <c r="M18" s="177">
        <v>6</v>
      </c>
      <c r="N18" s="177">
        <v>14</v>
      </c>
      <c r="O18" s="177"/>
      <c r="P18" s="177">
        <v>4</v>
      </c>
      <c r="Q18" s="177">
        <v>2</v>
      </c>
      <c r="R18" s="177">
        <v>6</v>
      </c>
      <c r="S18" s="177">
        <v>27</v>
      </c>
      <c r="T18" s="177">
        <v>8</v>
      </c>
      <c r="U18" s="177">
        <v>7</v>
      </c>
      <c r="V18" s="177">
        <v>18</v>
      </c>
      <c r="W18" s="177">
        <v>13</v>
      </c>
      <c r="X18" s="177">
        <v>48</v>
      </c>
      <c r="Y18" s="177">
        <v>0</v>
      </c>
      <c r="Z18" s="177">
        <v>16</v>
      </c>
      <c r="AA18" s="177">
        <v>4</v>
      </c>
      <c r="AB18" s="177">
        <v>1</v>
      </c>
      <c r="AC18" s="177">
        <v>20</v>
      </c>
      <c r="AD18" s="177">
        <v>14</v>
      </c>
      <c r="AE18" s="177">
        <v>9</v>
      </c>
      <c r="AF18" s="177">
        <v>16</v>
      </c>
      <c r="AG18" s="177">
        <v>10</v>
      </c>
      <c r="AH18" s="177">
        <v>7</v>
      </c>
      <c r="AI18" s="177">
        <v>3</v>
      </c>
      <c r="AJ18" s="177">
        <v>9</v>
      </c>
      <c r="AK18" s="177">
        <v>8</v>
      </c>
      <c r="AL18" s="177">
        <v>5</v>
      </c>
      <c r="AM18" s="177">
        <v>6</v>
      </c>
      <c r="AN18" s="177">
        <v>1</v>
      </c>
      <c r="AO18" s="177">
        <v>18</v>
      </c>
      <c r="AP18" s="177">
        <v>0</v>
      </c>
      <c r="AQ18" s="177">
        <v>2</v>
      </c>
      <c r="AR18" s="177">
        <v>7</v>
      </c>
      <c r="AT18" s="48">
        <f t="shared" si="10"/>
        <v>0</v>
      </c>
      <c r="AU18" s="48">
        <f t="shared" si="7"/>
        <v>213</v>
      </c>
      <c r="AV18" s="48">
        <f t="shared" si="8"/>
        <v>12</v>
      </c>
      <c r="AW18" s="48">
        <f t="shared" si="0"/>
        <v>60</v>
      </c>
      <c r="AX18" s="48">
        <f t="shared" si="1"/>
        <v>82</v>
      </c>
      <c r="AY18" s="48">
        <f t="shared" si="2"/>
        <v>69</v>
      </c>
      <c r="AZ18" s="48">
        <f t="shared" si="3"/>
        <v>19</v>
      </c>
      <c r="BA18" s="49">
        <f t="shared" si="4"/>
        <v>20</v>
      </c>
      <c r="BB18" s="48">
        <f t="shared" si="5"/>
        <v>27</v>
      </c>
      <c r="BC18" s="65">
        <f t="shared" si="9"/>
        <v>502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v>0</v>
      </c>
      <c r="E19" s="177"/>
      <c r="F19" s="177">
        <v>7</v>
      </c>
      <c r="G19" s="177">
        <v>2</v>
      </c>
      <c r="H19" s="177">
        <v>0</v>
      </c>
      <c r="I19" s="177">
        <v>0</v>
      </c>
      <c r="J19" s="177">
        <v>4</v>
      </c>
      <c r="K19" s="177">
        <v>1</v>
      </c>
      <c r="L19" s="177">
        <v>0</v>
      </c>
      <c r="M19" s="177">
        <v>0</v>
      </c>
      <c r="N19" s="177">
        <v>0</v>
      </c>
      <c r="O19" s="177"/>
      <c r="P19" s="177">
        <v>2</v>
      </c>
      <c r="Q19" s="177">
        <v>0</v>
      </c>
      <c r="R19" s="177">
        <v>0</v>
      </c>
      <c r="S19" s="177">
        <v>17</v>
      </c>
      <c r="T19" s="177">
        <v>0</v>
      </c>
      <c r="U19" s="177">
        <v>3</v>
      </c>
      <c r="V19" s="177">
        <v>3</v>
      </c>
      <c r="W19" s="177">
        <v>0</v>
      </c>
      <c r="X19" s="177">
        <v>4</v>
      </c>
      <c r="Y19" s="177">
        <v>0</v>
      </c>
      <c r="Z19" s="177">
        <v>6</v>
      </c>
      <c r="AA19" s="177">
        <v>0</v>
      </c>
      <c r="AB19" s="177">
        <v>1</v>
      </c>
      <c r="AC19" s="177">
        <v>0</v>
      </c>
      <c r="AD19" s="177">
        <v>0</v>
      </c>
      <c r="AE19" s="177">
        <v>6</v>
      </c>
      <c r="AF19" s="177">
        <v>5</v>
      </c>
      <c r="AG19" s="177">
        <v>1</v>
      </c>
      <c r="AH19" s="177">
        <v>3</v>
      </c>
      <c r="AI19" s="177">
        <v>0</v>
      </c>
      <c r="AJ19" s="177">
        <v>1</v>
      </c>
      <c r="AK19" s="177">
        <v>1</v>
      </c>
      <c r="AL19" s="177">
        <v>3</v>
      </c>
      <c r="AM19" s="177">
        <v>0</v>
      </c>
      <c r="AN19" s="177">
        <v>0</v>
      </c>
      <c r="AO19" s="177">
        <v>3</v>
      </c>
      <c r="AP19" s="177">
        <v>0</v>
      </c>
      <c r="AQ19" s="177">
        <v>0</v>
      </c>
      <c r="AR19" s="177">
        <v>0</v>
      </c>
      <c r="AT19" s="48">
        <f t="shared" si="10"/>
        <v>0</v>
      </c>
      <c r="AU19" s="48">
        <f t="shared" si="7"/>
        <v>14</v>
      </c>
      <c r="AV19" s="48">
        <f t="shared" si="8"/>
        <v>2</v>
      </c>
      <c r="AW19" s="48">
        <f>+SUM(S19:V19)</f>
        <v>23</v>
      </c>
      <c r="AX19" s="48">
        <f t="shared" si="1"/>
        <v>11</v>
      </c>
      <c r="AY19" s="48">
        <f t="shared" si="2"/>
        <v>12</v>
      </c>
      <c r="AZ19" s="48">
        <f t="shared" si="3"/>
        <v>4</v>
      </c>
      <c r="BA19" s="49">
        <f t="shared" si="4"/>
        <v>4</v>
      </c>
      <c r="BB19" s="48">
        <f t="shared" si="5"/>
        <v>3</v>
      </c>
      <c r="BC19" s="65">
        <f t="shared" si="9"/>
        <v>73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v>0</v>
      </c>
      <c r="E20" s="177"/>
      <c r="F20" s="177">
        <v>153</v>
      </c>
      <c r="G20" s="177">
        <v>11</v>
      </c>
      <c r="H20" s="177">
        <v>5</v>
      </c>
      <c r="I20" s="177">
        <v>4</v>
      </c>
      <c r="J20" s="177">
        <v>29</v>
      </c>
      <c r="K20" s="177">
        <v>2</v>
      </c>
      <c r="L20" s="177">
        <v>3</v>
      </c>
      <c r="M20" s="177">
        <v>6</v>
      </c>
      <c r="N20" s="177">
        <v>14</v>
      </c>
      <c r="O20" s="177"/>
      <c r="P20" s="177">
        <v>6</v>
      </c>
      <c r="Q20" s="177">
        <v>2</v>
      </c>
      <c r="R20" s="177">
        <v>6</v>
      </c>
      <c r="S20" s="177">
        <v>44</v>
      </c>
      <c r="T20" s="177">
        <v>8</v>
      </c>
      <c r="U20" s="177">
        <v>10</v>
      </c>
      <c r="V20" s="177">
        <v>21</v>
      </c>
      <c r="W20" s="177">
        <v>13</v>
      </c>
      <c r="X20" s="177">
        <v>52</v>
      </c>
      <c r="Y20" s="177">
        <v>0</v>
      </c>
      <c r="Z20" s="177">
        <v>22</v>
      </c>
      <c r="AA20" s="177">
        <v>4</v>
      </c>
      <c r="AB20" s="177">
        <v>2</v>
      </c>
      <c r="AC20" s="177">
        <v>20</v>
      </c>
      <c r="AD20" s="177">
        <v>14</v>
      </c>
      <c r="AE20" s="177">
        <v>15</v>
      </c>
      <c r="AF20" s="177">
        <v>21</v>
      </c>
      <c r="AG20" s="177">
        <v>11</v>
      </c>
      <c r="AH20" s="177">
        <v>10</v>
      </c>
      <c r="AI20" s="177">
        <v>3</v>
      </c>
      <c r="AJ20" s="177">
        <v>10</v>
      </c>
      <c r="AK20" s="177">
        <v>9</v>
      </c>
      <c r="AL20" s="177">
        <v>8</v>
      </c>
      <c r="AM20" s="177">
        <v>6</v>
      </c>
      <c r="AN20" s="177">
        <v>1</v>
      </c>
      <c r="AO20" s="177">
        <v>21</v>
      </c>
      <c r="AP20" s="177">
        <v>0</v>
      </c>
      <c r="AQ20" s="177">
        <v>2</v>
      </c>
      <c r="AR20" s="177">
        <v>7</v>
      </c>
      <c r="AT20" s="48">
        <f t="shared" si="10"/>
        <v>0</v>
      </c>
      <c r="AU20" s="48">
        <f t="shared" si="7"/>
        <v>227</v>
      </c>
      <c r="AV20" s="48">
        <f t="shared" si="8"/>
        <v>14</v>
      </c>
      <c r="AW20" s="48">
        <f t="shared" si="0"/>
        <v>83</v>
      </c>
      <c r="AX20" s="48">
        <f t="shared" si="1"/>
        <v>93</v>
      </c>
      <c r="AY20" s="48">
        <f t="shared" si="2"/>
        <v>81</v>
      </c>
      <c r="AZ20" s="48">
        <f t="shared" si="3"/>
        <v>23</v>
      </c>
      <c r="BA20" s="49">
        <f t="shared" si="4"/>
        <v>24</v>
      </c>
      <c r="BB20" s="48">
        <f t="shared" si="5"/>
        <v>30</v>
      </c>
      <c r="BC20" s="65">
        <f t="shared" si="9"/>
        <v>575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v>0</v>
      </c>
      <c r="E21" s="177">
        <v>0</v>
      </c>
      <c r="F21" s="177">
        <v>231</v>
      </c>
      <c r="G21" s="177">
        <v>4</v>
      </c>
      <c r="H21" s="177">
        <v>14</v>
      </c>
      <c r="I21" s="177">
        <v>6</v>
      </c>
      <c r="J21" s="177">
        <v>7</v>
      </c>
      <c r="K21" s="177">
        <v>0</v>
      </c>
      <c r="L21" s="177">
        <v>19</v>
      </c>
      <c r="M21" s="177">
        <v>8</v>
      </c>
      <c r="N21" s="177">
        <v>16</v>
      </c>
      <c r="O21" s="177">
        <v>0</v>
      </c>
      <c r="P21" s="177">
        <v>1</v>
      </c>
      <c r="Q21" s="177">
        <v>7</v>
      </c>
      <c r="R21" s="177">
        <v>5</v>
      </c>
      <c r="S21" s="177">
        <v>19</v>
      </c>
      <c r="T21" s="177">
        <v>10</v>
      </c>
      <c r="U21" s="177">
        <v>13</v>
      </c>
      <c r="V21" s="177">
        <v>7</v>
      </c>
      <c r="W21" s="177">
        <v>0</v>
      </c>
      <c r="X21" s="177">
        <v>13</v>
      </c>
      <c r="Y21" s="177">
        <v>12</v>
      </c>
      <c r="Z21" s="177">
        <v>13</v>
      </c>
      <c r="AA21" s="177">
        <v>2</v>
      </c>
      <c r="AB21" s="177">
        <v>6</v>
      </c>
      <c r="AC21" s="177">
        <v>48</v>
      </c>
      <c r="AD21" s="177">
        <v>9</v>
      </c>
      <c r="AE21" s="177">
        <v>21</v>
      </c>
      <c r="AF21" s="177">
        <v>15</v>
      </c>
      <c r="AG21" s="177">
        <v>17</v>
      </c>
      <c r="AH21" s="177">
        <v>38</v>
      </c>
      <c r="AI21" s="177">
        <v>11</v>
      </c>
      <c r="AJ21" s="177">
        <v>7</v>
      </c>
      <c r="AK21" s="177">
        <v>51</v>
      </c>
      <c r="AL21" s="177">
        <v>4</v>
      </c>
      <c r="AM21" s="177">
        <v>6</v>
      </c>
      <c r="AN21" s="177">
        <v>3</v>
      </c>
      <c r="AO21" s="177">
        <v>23</v>
      </c>
      <c r="AP21" s="177">
        <v>4</v>
      </c>
      <c r="AQ21" s="177">
        <v>6</v>
      </c>
      <c r="AR21" s="177">
        <v>5</v>
      </c>
      <c r="AT21" s="48">
        <f t="shared" si="10"/>
        <v>0</v>
      </c>
      <c r="AU21" s="48">
        <f t="shared" si="7"/>
        <v>305</v>
      </c>
      <c r="AV21" s="48">
        <f t="shared" si="8"/>
        <v>13</v>
      </c>
      <c r="AW21" s="48">
        <f t="shared" si="0"/>
        <v>49</v>
      </c>
      <c r="AX21" s="48">
        <f t="shared" si="1"/>
        <v>46</v>
      </c>
      <c r="AY21" s="48">
        <f t="shared" si="2"/>
        <v>110</v>
      </c>
      <c r="AZ21" s="48">
        <f t="shared" si="3"/>
        <v>56</v>
      </c>
      <c r="BA21" s="49">
        <f t="shared" si="4"/>
        <v>64</v>
      </c>
      <c r="BB21" s="48">
        <f t="shared" si="5"/>
        <v>38</v>
      </c>
      <c r="BC21" s="65">
        <f t="shared" si="9"/>
        <v>681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v>0</v>
      </c>
      <c r="E22" s="177">
        <v>0</v>
      </c>
      <c r="F22" s="177">
        <v>481</v>
      </c>
      <c r="G22" s="177">
        <v>44</v>
      </c>
      <c r="H22" s="177">
        <v>26</v>
      </c>
      <c r="I22" s="177">
        <v>52</v>
      </c>
      <c r="J22" s="177">
        <v>52</v>
      </c>
      <c r="K22" s="177">
        <v>4</v>
      </c>
      <c r="L22" s="177">
        <v>18</v>
      </c>
      <c r="M22" s="177">
        <v>39</v>
      </c>
      <c r="N22" s="177">
        <v>77</v>
      </c>
      <c r="O22" s="177">
        <v>100</v>
      </c>
      <c r="P22" s="177">
        <v>42</v>
      </c>
      <c r="Q22" s="177">
        <v>24</v>
      </c>
      <c r="R22" s="177">
        <v>36</v>
      </c>
      <c r="S22" s="177">
        <v>42</v>
      </c>
      <c r="T22" s="177">
        <v>25</v>
      </c>
      <c r="U22" s="177">
        <v>23</v>
      </c>
      <c r="V22" s="177">
        <v>58</v>
      </c>
      <c r="W22" s="177">
        <v>9</v>
      </c>
      <c r="X22" s="177">
        <v>109</v>
      </c>
      <c r="Y22" s="177">
        <v>1</v>
      </c>
      <c r="Z22" s="177">
        <v>5</v>
      </c>
      <c r="AA22" s="177">
        <v>0</v>
      </c>
      <c r="AB22" s="177">
        <v>1</v>
      </c>
      <c r="AC22" s="177">
        <v>116</v>
      </c>
      <c r="AD22" s="177">
        <v>34</v>
      </c>
      <c r="AE22" s="177">
        <v>52</v>
      </c>
      <c r="AF22" s="177">
        <v>57</v>
      </c>
      <c r="AG22" s="177">
        <v>41</v>
      </c>
      <c r="AH22" s="177">
        <v>88</v>
      </c>
      <c r="AI22" s="177">
        <v>18</v>
      </c>
      <c r="AJ22" s="177">
        <v>30</v>
      </c>
      <c r="AK22" s="177">
        <v>93</v>
      </c>
      <c r="AL22" s="177">
        <v>16</v>
      </c>
      <c r="AM22" s="177">
        <v>26</v>
      </c>
      <c r="AN22" s="177">
        <v>7</v>
      </c>
      <c r="AO22" s="177">
        <v>21</v>
      </c>
      <c r="AP22" s="177">
        <v>2</v>
      </c>
      <c r="AQ22" s="177">
        <v>10</v>
      </c>
      <c r="AR22" s="177">
        <v>9</v>
      </c>
      <c r="AT22" s="48">
        <f t="shared" si="10"/>
        <v>0</v>
      </c>
      <c r="AU22" s="48">
        <f t="shared" si="7"/>
        <v>893</v>
      </c>
      <c r="AV22" s="48">
        <f t="shared" si="8"/>
        <v>102</v>
      </c>
      <c r="AW22" s="48">
        <f t="shared" si="0"/>
        <v>148</v>
      </c>
      <c r="AX22" s="48">
        <f t="shared" si="1"/>
        <v>125</v>
      </c>
      <c r="AY22" s="48">
        <f t="shared" si="2"/>
        <v>300</v>
      </c>
      <c r="AZ22" s="48">
        <f t="shared" si="3"/>
        <v>136</v>
      </c>
      <c r="BA22" s="49">
        <f t="shared" si="4"/>
        <v>142</v>
      </c>
      <c r="BB22" s="48">
        <f t="shared" si="5"/>
        <v>42</v>
      </c>
      <c r="BC22" s="65">
        <f t="shared" si="9"/>
        <v>1888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v>0</v>
      </c>
      <c r="E23" s="177">
        <v>0</v>
      </c>
      <c r="F23" s="177">
        <v>314</v>
      </c>
      <c r="G23" s="177">
        <v>33</v>
      </c>
      <c r="H23" s="177">
        <v>21</v>
      </c>
      <c r="I23" s="177">
        <v>41</v>
      </c>
      <c r="J23" s="177">
        <v>50</v>
      </c>
      <c r="K23" s="177">
        <v>2</v>
      </c>
      <c r="L23" s="177">
        <v>20</v>
      </c>
      <c r="M23" s="177">
        <v>24</v>
      </c>
      <c r="N23" s="177">
        <v>86</v>
      </c>
      <c r="O23" s="177">
        <v>51</v>
      </c>
      <c r="P23" s="177">
        <v>24</v>
      </c>
      <c r="Q23" s="177">
        <v>2</v>
      </c>
      <c r="R23" s="177">
        <v>24</v>
      </c>
      <c r="S23" s="177">
        <v>22</v>
      </c>
      <c r="T23" s="177">
        <v>6</v>
      </c>
      <c r="U23" s="177">
        <v>16</v>
      </c>
      <c r="V23" s="177">
        <v>2</v>
      </c>
      <c r="W23" s="177">
        <v>1</v>
      </c>
      <c r="X23" s="177">
        <v>8</v>
      </c>
      <c r="Y23" s="177">
        <v>10</v>
      </c>
      <c r="Z23" s="177">
        <v>6</v>
      </c>
      <c r="AA23" s="177">
        <v>0</v>
      </c>
      <c r="AB23" s="177">
        <v>6</v>
      </c>
      <c r="AC23" s="177">
        <v>2</v>
      </c>
      <c r="AD23" s="177">
        <v>0</v>
      </c>
      <c r="AE23" s="177">
        <v>1</v>
      </c>
      <c r="AF23" s="177">
        <v>0</v>
      </c>
      <c r="AG23" s="177">
        <v>8</v>
      </c>
      <c r="AH23" s="177">
        <v>73</v>
      </c>
      <c r="AI23" s="177">
        <v>8</v>
      </c>
      <c r="AJ23" s="177">
        <v>31</v>
      </c>
      <c r="AK23" s="177">
        <v>66</v>
      </c>
      <c r="AL23" s="177">
        <v>14</v>
      </c>
      <c r="AM23" s="177">
        <v>22</v>
      </c>
      <c r="AN23" s="177">
        <v>8</v>
      </c>
      <c r="AO23" s="177">
        <v>9</v>
      </c>
      <c r="AP23" s="177">
        <v>0</v>
      </c>
      <c r="AQ23" s="177">
        <v>0</v>
      </c>
      <c r="AR23" s="177">
        <v>0</v>
      </c>
      <c r="AT23" s="48">
        <f t="shared" si="10"/>
        <v>0</v>
      </c>
      <c r="AU23" s="48">
        <f t="shared" si="7"/>
        <v>642</v>
      </c>
      <c r="AV23" s="48">
        <f t="shared" si="8"/>
        <v>50</v>
      </c>
      <c r="AW23" s="48">
        <f t="shared" si="0"/>
        <v>46</v>
      </c>
      <c r="AX23" s="48">
        <f t="shared" si="1"/>
        <v>31</v>
      </c>
      <c r="AY23" s="48">
        <f t="shared" si="2"/>
        <v>11</v>
      </c>
      <c r="AZ23" s="48">
        <f t="shared" si="3"/>
        <v>112</v>
      </c>
      <c r="BA23" s="49">
        <f t="shared" si="4"/>
        <v>110</v>
      </c>
      <c r="BB23" s="48">
        <f t="shared" si="5"/>
        <v>9</v>
      </c>
      <c r="BC23" s="65">
        <f t="shared" si="9"/>
        <v>1011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v>0</v>
      </c>
      <c r="E24" s="177">
        <v>0</v>
      </c>
      <c r="F24" s="177">
        <v>269</v>
      </c>
      <c r="G24" s="177">
        <v>16</v>
      </c>
      <c r="H24" s="177">
        <v>12</v>
      </c>
      <c r="I24" s="177">
        <v>14</v>
      </c>
      <c r="J24" s="177">
        <v>29</v>
      </c>
      <c r="K24" s="177">
        <v>0</v>
      </c>
      <c r="L24" s="177">
        <v>16</v>
      </c>
      <c r="M24" s="177">
        <v>7</v>
      </c>
      <c r="N24" s="177">
        <v>16</v>
      </c>
      <c r="O24" s="177">
        <v>56</v>
      </c>
      <c r="P24" s="177">
        <v>19</v>
      </c>
      <c r="Q24" s="177">
        <v>11</v>
      </c>
      <c r="R24" s="177">
        <v>21</v>
      </c>
      <c r="S24" s="177">
        <v>19</v>
      </c>
      <c r="T24" s="177">
        <v>8</v>
      </c>
      <c r="U24" s="177">
        <v>9</v>
      </c>
      <c r="V24" s="177">
        <v>15</v>
      </c>
      <c r="W24" s="177">
        <v>32</v>
      </c>
      <c r="X24" s="177">
        <v>178</v>
      </c>
      <c r="Y24" s="177">
        <v>14</v>
      </c>
      <c r="Z24" s="177">
        <v>37</v>
      </c>
      <c r="AA24" s="177">
        <v>11</v>
      </c>
      <c r="AB24" s="177">
        <v>23</v>
      </c>
      <c r="AC24" s="177">
        <v>45</v>
      </c>
      <c r="AD24" s="177">
        <v>9</v>
      </c>
      <c r="AE24" s="177">
        <v>20</v>
      </c>
      <c r="AF24" s="177">
        <v>15</v>
      </c>
      <c r="AG24" s="177">
        <v>17</v>
      </c>
      <c r="AH24" s="177">
        <v>63</v>
      </c>
      <c r="AI24" s="177">
        <v>15</v>
      </c>
      <c r="AJ24" s="177">
        <v>10</v>
      </c>
      <c r="AK24" s="177">
        <v>30</v>
      </c>
      <c r="AL24" s="177">
        <v>2</v>
      </c>
      <c r="AM24" s="177">
        <v>6</v>
      </c>
      <c r="AN24" s="177">
        <v>4</v>
      </c>
      <c r="AO24" s="177">
        <v>45</v>
      </c>
      <c r="AP24" s="177">
        <v>10</v>
      </c>
      <c r="AQ24" s="177">
        <v>5</v>
      </c>
      <c r="AR24" s="177">
        <v>22</v>
      </c>
      <c r="AT24" s="48">
        <f t="shared" si="10"/>
        <v>0</v>
      </c>
      <c r="AU24" s="48">
        <f t="shared" si="7"/>
        <v>435</v>
      </c>
      <c r="AV24" s="48">
        <f t="shared" si="8"/>
        <v>51</v>
      </c>
      <c r="AW24" s="48">
        <f t="shared" si="0"/>
        <v>51</v>
      </c>
      <c r="AX24" s="48">
        <f t="shared" si="1"/>
        <v>295</v>
      </c>
      <c r="AY24" s="48">
        <f t="shared" si="2"/>
        <v>106</v>
      </c>
      <c r="AZ24" s="48">
        <f t="shared" si="3"/>
        <v>88</v>
      </c>
      <c r="BA24" s="49">
        <f t="shared" si="4"/>
        <v>42</v>
      </c>
      <c r="BB24" s="48">
        <f t="shared" si="5"/>
        <v>82</v>
      </c>
      <c r="BC24" s="65">
        <f t="shared" si="9"/>
        <v>1150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v>0</v>
      </c>
      <c r="E25" s="177">
        <v>0</v>
      </c>
      <c r="F25" s="177">
        <v>326</v>
      </c>
      <c r="G25" s="177">
        <v>20</v>
      </c>
      <c r="H25" s="177">
        <v>23</v>
      </c>
      <c r="I25" s="177">
        <v>20</v>
      </c>
      <c r="J25" s="177">
        <v>52</v>
      </c>
      <c r="K25" s="177">
        <v>3</v>
      </c>
      <c r="L25" s="177">
        <v>9</v>
      </c>
      <c r="M25" s="177">
        <v>16</v>
      </c>
      <c r="N25" s="177">
        <v>39</v>
      </c>
      <c r="O25" s="177">
        <v>68</v>
      </c>
      <c r="P25" s="177">
        <v>11</v>
      </c>
      <c r="Q25" s="177">
        <v>2</v>
      </c>
      <c r="R25" s="177">
        <v>3</v>
      </c>
      <c r="S25" s="177">
        <v>54</v>
      </c>
      <c r="T25" s="177">
        <v>11</v>
      </c>
      <c r="U25" s="177">
        <v>23</v>
      </c>
      <c r="V25" s="177">
        <v>32</v>
      </c>
      <c r="W25" s="177">
        <v>52</v>
      </c>
      <c r="X25" s="177">
        <v>209</v>
      </c>
      <c r="Y25" s="177">
        <v>16</v>
      </c>
      <c r="Z25" s="177">
        <v>42</v>
      </c>
      <c r="AA25" s="177">
        <v>11</v>
      </c>
      <c r="AB25" s="177">
        <v>20</v>
      </c>
      <c r="AC25" s="177">
        <v>59</v>
      </c>
      <c r="AD25" s="177">
        <v>26</v>
      </c>
      <c r="AE25" s="177">
        <v>24</v>
      </c>
      <c r="AF25" s="177">
        <v>31</v>
      </c>
      <c r="AG25" s="177">
        <v>35</v>
      </c>
      <c r="AH25" s="177">
        <v>86</v>
      </c>
      <c r="AI25" s="177">
        <v>15</v>
      </c>
      <c r="AJ25" s="177">
        <v>24</v>
      </c>
      <c r="AK25" s="177">
        <v>38</v>
      </c>
      <c r="AL25" s="177">
        <v>8</v>
      </c>
      <c r="AM25" s="177">
        <v>8</v>
      </c>
      <c r="AN25" s="177">
        <v>12</v>
      </c>
      <c r="AO25" s="177">
        <v>49</v>
      </c>
      <c r="AP25" s="177">
        <v>4</v>
      </c>
      <c r="AQ25" s="177">
        <v>4</v>
      </c>
      <c r="AR25" s="177">
        <v>28</v>
      </c>
      <c r="AT25" s="48">
        <f t="shared" si="10"/>
        <v>0</v>
      </c>
      <c r="AU25" s="48">
        <f t="shared" si="7"/>
        <v>576</v>
      </c>
      <c r="AV25" s="48">
        <f t="shared" si="8"/>
        <v>16</v>
      </c>
      <c r="AW25" s="48">
        <f t="shared" si="0"/>
        <v>120</v>
      </c>
      <c r="AX25" s="48">
        <f t="shared" si="1"/>
        <v>350</v>
      </c>
      <c r="AY25" s="48">
        <f t="shared" si="2"/>
        <v>175</v>
      </c>
      <c r="AZ25" s="48">
        <f t="shared" si="3"/>
        <v>125</v>
      </c>
      <c r="BA25" s="49">
        <f t="shared" si="4"/>
        <v>66</v>
      </c>
      <c r="BB25" s="48">
        <f t="shared" si="5"/>
        <v>85</v>
      </c>
      <c r="BC25" s="65">
        <f t="shared" si="9"/>
        <v>1513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v>0</v>
      </c>
      <c r="E26" s="177">
        <v>0</v>
      </c>
      <c r="F26" s="177">
        <v>244</v>
      </c>
      <c r="G26" s="177">
        <v>11</v>
      </c>
      <c r="H26" s="177">
        <v>8</v>
      </c>
      <c r="I26" s="177">
        <v>14</v>
      </c>
      <c r="J26" s="177">
        <v>16</v>
      </c>
      <c r="K26" s="177">
        <v>5</v>
      </c>
      <c r="L26" s="177">
        <v>9</v>
      </c>
      <c r="M26" s="177">
        <v>11</v>
      </c>
      <c r="N26" s="177">
        <v>17</v>
      </c>
      <c r="O26" s="177">
        <v>40</v>
      </c>
      <c r="P26" s="177">
        <v>4</v>
      </c>
      <c r="Q26" s="177">
        <v>2</v>
      </c>
      <c r="R26" s="177">
        <v>10</v>
      </c>
      <c r="S26" s="177">
        <v>25</v>
      </c>
      <c r="T26" s="177">
        <v>8</v>
      </c>
      <c r="U26" s="177">
        <v>6</v>
      </c>
      <c r="V26" s="177">
        <v>11</v>
      </c>
      <c r="W26" s="177">
        <v>23</v>
      </c>
      <c r="X26" s="177">
        <v>117</v>
      </c>
      <c r="Y26" s="177">
        <v>6</v>
      </c>
      <c r="Z26" s="177">
        <v>30</v>
      </c>
      <c r="AA26" s="177">
        <v>8</v>
      </c>
      <c r="AB26" s="177">
        <v>12</v>
      </c>
      <c r="AC26" s="177">
        <v>38</v>
      </c>
      <c r="AD26" s="177">
        <v>7</v>
      </c>
      <c r="AE26" s="177">
        <v>12</v>
      </c>
      <c r="AF26" s="177">
        <v>14</v>
      </c>
      <c r="AG26" s="177">
        <v>15</v>
      </c>
      <c r="AH26" s="177">
        <v>52</v>
      </c>
      <c r="AI26" s="177">
        <v>16</v>
      </c>
      <c r="AJ26" s="177">
        <v>8</v>
      </c>
      <c r="AK26" s="177">
        <v>44</v>
      </c>
      <c r="AL26" s="177">
        <v>3</v>
      </c>
      <c r="AM26" s="177">
        <v>4</v>
      </c>
      <c r="AN26" s="177">
        <v>3</v>
      </c>
      <c r="AO26" s="177">
        <v>16</v>
      </c>
      <c r="AP26" s="177">
        <v>9</v>
      </c>
      <c r="AQ26" s="177">
        <v>13</v>
      </c>
      <c r="AR26" s="177">
        <v>11</v>
      </c>
      <c r="AT26" s="48">
        <f t="shared" si="10"/>
        <v>0</v>
      </c>
      <c r="AU26" s="48">
        <f t="shared" si="7"/>
        <v>375</v>
      </c>
      <c r="AV26" s="48">
        <f t="shared" si="8"/>
        <v>16</v>
      </c>
      <c r="AW26" s="48">
        <f t="shared" si="0"/>
        <v>50</v>
      </c>
      <c r="AX26" s="48">
        <f t="shared" si="1"/>
        <v>196</v>
      </c>
      <c r="AY26" s="48">
        <f t="shared" si="2"/>
        <v>86</v>
      </c>
      <c r="AZ26" s="48">
        <f t="shared" si="3"/>
        <v>76</v>
      </c>
      <c r="BA26" s="49">
        <f t="shared" si="4"/>
        <v>54</v>
      </c>
      <c r="BB26" s="48">
        <f t="shared" si="5"/>
        <v>49</v>
      </c>
      <c r="BC26" s="65">
        <f t="shared" si="9"/>
        <v>902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v>0</v>
      </c>
      <c r="E27" s="177">
        <v>0</v>
      </c>
      <c r="F27" s="177">
        <v>839</v>
      </c>
      <c r="G27" s="177">
        <v>47</v>
      </c>
      <c r="H27" s="177">
        <v>43</v>
      </c>
      <c r="I27" s="177">
        <v>48</v>
      </c>
      <c r="J27" s="177">
        <v>97</v>
      </c>
      <c r="K27" s="177">
        <v>8</v>
      </c>
      <c r="L27" s="177">
        <v>34</v>
      </c>
      <c r="M27" s="177">
        <v>34</v>
      </c>
      <c r="N27" s="177">
        <v>72</v>
      </c>
      <c r="O27" s="177">
        <v>164</v>
      </c>
      <c r="P27" s="177">
        <v>34</v>
      </c>
      <c r="Q27" s="177">
        <v>15</v>
      </c>
      <c r="R27" s="177">
        <v>34</v>
      </c>
      <c r="S27" s="177">
        <v>98</v>
      </c>
      <c r="T27" s="177">
        <v>27</v>
      </c>
      <c r="U27" s="177">
        <v>38</v>
      </c>
      <c r="V27" s="177">
        <v>58</v>
      </c>
      <c r="W27" s="177">
        <v>107</v>
      </c>
      <c r="X27" s="177">
        <v>504</v>
      </c>
      <c r="Y27" s="177">
        <v>36</v>
      </c>
      <c r="Z27" s="177">
        <v>109</v>
      </c>
      <c r="AA27" s="177">
        <v>30</v>
      </c>
      <c r="AB27" s="177">
        <v>55</v>
      </c>
      <c r="AC27" s="177">
        <v>142</v>
      </c>
      <c r="AD27" s="177">
        <v>42</v>
      </c>
      <c r="AE27" s="177">
        <v>56</v>
      </c>
      <c r="AF27" s="177">
        <v>60</v>
      </c>
      <c r="AG27" s="177">
        <v>67</v>
      </c>
      <c r="AH27" s="177">
        <v>201</v>
      </c>
      <c r="AI27" s="177">
        <v>46</v>
      </c>
      <c r="AJ27" s="177">
        <v>42</v>
      </c>
      <c r="AK27" s="177">
        <v>112</v>
      </c>
      <c r="AL27" s="177">
        <v>13</v>
      </c>
      <c r="AM27" s="177">
        <v>18</v>
      </c>
      <c r="AN27" s="177">
        <v>19</v>
      </c>
      <c r="AO27" s="177">
        <v>110</v>
      </c>
      <c r="AP27" s="177">
        <v>23</v>
      </c>
      <c r="AQ27" s="177">
        <v>22</v>
      </c>
      <c r="AR27" s="177">
        <v>61</v>
      </c>
      <c r="AT27" s="48">
        <f t="shared" si="10"/>
        <v>0</v>
      </c>
      <c r="AU27" s="48">
        <f t="shared" si="7"/>
        <v>1386</v>
      </c>
      <c r="AV27" s="48">
        <f t="shared" si="8"/>
        <v>83</v>
      </c>
      <c r="AW27" s="48">
        <f t="shared" si="0"/>
        <v>221</v>
      </c>
      <c r="AX27" s="48">
        <f t="shared" si="1"/>
        <v>841</v>
      </c>
      <c r="AY27" s="48">
        <f t="shared" si="2"/>
        <v>367</v>
      </c>
      <c r="AZ27" s="48">
        <f t="shared" si="3"/>
        <v>289</v>
      </c>
      <c r="BA27" s="49">
        <f t="shared" si="4"/>
        <v>162</v>
      </c>
      <c r="BB27" s="48">
        <f t="shared" si="5"/>
        <v>216</v>
      </c>
      <c r="BC27" s="65">
        <f t="shared" si="9"/>
        <v>3565</v>
      </c>
    </row>
  </sheetData>
  <sheetProtection selectLockedCells="1"/>
  <conditionalFormatting sqref="B3:AR3">
    <cfRule type="expression" dxfId="37" priority="2">
      <formula>_xludf.MOD(_xludf.ROW(),2)=0</formula>
    </cfRule>
  </conditionalFormatting>
  <conditionalFormatting sqref="A3">
    <cfRule type="expression" dxfId="36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221C-DAE9-4DFE-8B2F-49584F304606}">
  <dimension ref="A1:BP27"/>
  <sheetViews>
    <sheetView showGridLines="0" zoomScale="80" zoomScaleNormal="80" workbookViewId="0">
      <pane xSplit="3" ySplit="3" topLeftCell="D4" activePane="bottomRight" state="frozen"/>
      <selection activeCell="D4" sqref="D4:AR27"/>
      <selection pane="topRight" activeCell="D4" sqref="D4:AR27"/>
      <selection pane="bottomLeft" activeCell="D4" sqref="D4:AR27"/>
      <selection pane="bottomRight" activeCell="F35" sqref="F35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.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 t="str">
        <f>"INDICADORES   " &amp; Config!B15&amp;"   "&amp;Config!E12</f>
        <v>INDICADORES   RED   2022</v>
      </c>
      <c r="C2" s="181"/>
      <c r="G2" s="34"/>
      <c r="H2" s="34"/>
      <c r="K2" s="35"/>
      <c r="L2" s="1"/>
      <c r="M2" s="1"/>
      <c r="N2" s="63">
        <v>27097</v>
      </c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213</v>
      </c>
      <c r="E3" s="52" t="s">
        <v>211</v>
      </c>
      <c r="F3" s="52" t="s">
        <v>214</v>
      </c>
      <c r="G3" s="52" t="s">
        <v>215</v>
      </c>
      <c r="H3" s="52" t="s">
        <v>216</v>
      </c>
      <c r="I3" s="52" t="s">
        <v>217</v>
      </c>
      <c r="J3" s="52" t="s">
        <v>218</v>
      </c>
      <c r="K3" s="52" t="s">
        <v>219</v>
      </c>
      <c r="L3" s="52" t="s">
        <v>220</v>
      </c>
      <c r="M3" s="52" t="s">
        <v>221</v>
      </c>
      <c r="N3" s="52" t="s">
        <v>222</v>
      </c>
      <c r="O3" s="52" t="s">
        <v>212</v>
      </c>
      <c r="P3" s="52" t="s">
        <v>68</v>
      </c>
      <c r="Q3" s="52" t="s">
        <v>223</v>
      </c>
      <c r="R3" s="52" t="s">
        <v>224</v>
      </c>
      <c r="S3" s="52" t="s">
        <v>63</v>
      </c>
      <c r="T3" s="52" t="s">
        <v>225</v>
      </c>
      <c r="U3" s="52" t="s">
        <v>226</v>
      </c>
      <c r="V3" s="52" t="s">
        <v>227</v>
      </c>
      <c r="W3" s="52" t="s">
        <v>65</v>
      </c>
      <c r="X3" s="52" t="s">
        <v>64</v>
      </c>
      <c r="Y3" s="52" t="s">
        <v>228</v>
      </c>
      <c r="Z3" s="52" t="s">
        <v>229</v>
      </c>
      <c r="AA3" s="52" t="s">
        <v>230</v>
      </c>
      <c r="AB3" s="52" t="s">
        <v>231</v>
      </c>
      <c r="AC3" s="52" t="s">
        <v>62</v>
      </c>
      <c r="AD3" s="52" t="s">
        <v>232</v>
      </c>
      <c r="AE3" s="52" t="s">
        <v>233</v>
      </c>
      <c r="AF3" s="52" t="s">
        <v>234</v>
      </c>
      <c r="AG3" s="52" t="s">
        <v>235</v>
      </c>
      <c r="AH3" s="52" t="s">
        <v>66</v>
      </c>
      <c r="AI3" s="52" t="s">
        <v>236</v>
      </c>
      <c r="AJ3" s="52" t="s">
        <v>237</v>
      </c>
      <c r="AK3" s="52" t="s">
        <v>61</v>
      </c>
      <c r="AL3" s="52" t="s">
        <v>238</v>
      </c>
      <c r="AM3" s="52" t="s">
        <v>239</v>
      </c>
      <c r="AN3" s="52" t="s">
        <v>240</v>
      </c>
      <c r="AO3" s="52" t="s">
        <v>72</v>
      </c>
      <c r="AP3" s="52" t="s">
        <v>241</v>
      </c>
      <c r="AQ3" s="52" t="s">
        <v>242</v>
      </c>
      <c r="AR3" s="52" t="s">
        <v>243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/>
      <c r="E4" s="177"/>
      <c r="F4" s="177">
        <v>314</v>
      </c>
      <c r="G4" s="177">
        <v>16</v>
      </c>
      <c r="H4" s="177">
        <v>8</v>
      </c>
      <c r="I4" s="177">
        <v>17</v>
      </c>
      <c r="J4" s="177">
        <v>35</v>
      </c>
      <c r="K4" s="177">
        <v>3</v>
      </c>
      <c r="L4" s="177">
        <v>15</v>
      </c>
      <c r="M4" s="177">
        <v>10</v>
      </c>
      <c r="N4" s="177">
        <v>24</v>
      </c>
      <c r="O4" s="177">
        <v>61</v>
      </c>
      <c r="P4" s="177">
        <v>21</v>
      </c>
      <c r="Q4" s="177">
        <v>10</v>
      </c>
      <c r="R4" s="177">
        <v>18</v>
      </c>
      <c r="S4" s="177">
        <v>45</v>
      </c>
      <c r="T4" s="177">
        <v>14</v>
      </c>
      <c r="U4" s="177">
        <v>9</v>
      </c>
      <c r="V4" s="177">
        <v>22</v>
      </c>
      <c r="W4" s="177">
        <v>25</v>
      </c>
      <c r="X4" s="177">
        <v>156</v>
      </c>
      <c r="Y4" s="177">
        <v>9</v>
      </c>
      <c r="Z4" s="177">
        <v>32</v>
      </c>
      <c r="AA4" s="177">
        <v>6</v>
      </c>
      <c r="AB4" s="177">
        <v>20</v>
      </c>
      <c r="AC4" s="177">
        <v>41</v>
      </c>
      <c r="AD4" s="177">
        <v>10</v>
      </c>
      <c r="AE4" s="177">
        <v>22</v>
      </c>
      <c r="AF4" s="177">
        <v>10</v>
      </c>
      <c r="AG4" s="177">
        <v>15</v>
      </c>
      <c r="AH4" s="177">
        <v>46</v>
      </c>
      <c r="AI4" s="177">
        <v>5</v>
      </c>
      <c r="AJ4" s="177">
        <v>8</v>
      </c>
      <c r="AK4" s="177">
        <v>47</v>
      </c>
      <c r="AL4" s="177">
        <v>4</v>
      </c>
      <c r="AM4" s="177">
        <v>8</v>
      </c>
      <c r="AN4" s="177">
        <v>2</v>
      </c>
      <c r="AO4" s="177">
        <v>72</v>
      </c>
      <c r="AP4" s="177">
        <v>2</v>
      </c>
      <c r="AQ4" s="177">
        <v>10</v>
      </c>
      <c r="AR4" s="177">
        <v>14</v>
      </c>
      <c r="AT4" s="48">
        <f>SUM(D4)</f>
        <v>0</v>
      </c>
      <c r="AU4" s="48">
        <f>+SUM(F4:O4)</f>
        <v>503</v>
      </c>
      <c r="AV4" s="48">
        <f>+SUM(P4:R4)</f>
        <v>49</v>
      </c>
      <c r="AW4" s="48">
        <f t="shared" ref="AW4:AW27" si="0">+SUM(S4:V4)</f>
        <v>90</v>
      </c>
      <c r="AX4" s="48">
        <f t="shared" ref="AX4:AX27" si="1">+SUM(W4:AB4)</f>
        <v>248</v>
      </c>
      <c r="AY4" s="48">
        <f t="shared" ref="AY4:AY27" si="2">+SUM(AC4:AG4)</f>
        <v>98</v>
      </c>
      <c r="AZ4" s="48">
        <f t="shared" ref="AZ4:AZ27" si="3">+SUM(AH4:AJ4)</f>
        <v>59</v>
      </c>
      <c r="BA4" s="49">
        <f t="shared" ref="BA4:BA27" si="4">+SUM(AK4:AN4)</f>
        <v>61</v>
      </c>
      <c r="BB4" s="48">
        <f t="shared" ref="BB4:BB27" si="5">+SUM(AO4:AR4)</f>
        <v>98</v>
      </c>
      <c r="BC4" s="65">
        <f>SUM(AT4:BB4)</f>
        <v>1206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v>30</v>
      </c>
      <c r="E5" s="177">
        <v>0</v>
      </c>
      <c r="F5" s="177">
        <v>19</v>
      </c>
      <c r="G5" s="177">
        <v>0</v>
      </c>
      <c r="H5" s="177">
        <v>0</v>
      </c>
      <c r="I5" s="177">
        <v>3</v>
      </c>
      <c r="J5" s="177">
        <v>0</v>
      </c>
      <c r="K5" s="177">
        <v>1</v>
      </c>
      <c r="L5" s="177">
        <v>0</v>
      </c>
      <c r="M5" s="177">
        <v>0</v>
      </c>
      <c r="N5" s="177">
        <v>2</v>
      </c>
      <c r="O5" s="177">
        <v>4</v>
      </c>
      <c r="P5" s="177">
        <v>0</v>
      </c>
      <c r="Q5" s="177">
        <v>0</v>
      </c>
      <c r="R5" s="177">
        <v>0</v>
      </c>
      <c r="S5" s="177">
        <v>1</v>
      </c>
      <c r="T5" s="177">
        <v>0</v>
      </c>
      <c r="U5" s="177">
        <v>0</v>
      </c>
      <c r="V5" s="177">
        <v>0</v>
      </c>
      <c r="W5" s="177">
        <v>3</v>
      </c>
      <c r="X5" s="177">
        <v>9</v>
      </c>
      <c r="Y5" s="177">
        <v>0</v>
      </c>
      <c r="Z5" s="177">
        <v>1</v>
      </c>
      <c r="AA5" s="177">
        <v>0</v>
      </c>
      <c r="AB5" s="177">
        <v>1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8</v>
      </c>
      <c r="AI5" s="177">
        <v>2</v>
      </c>
      <c r="AJ5" s="177">
        <v>0</v>
      </c>
      <c r="AK5" s="177">
        <v>0</v>
      </c>
      <c r="AL5" s="177">
        <v>0</v>
      </c>
      <c r="AM5" s="177">
        <v>3</v>
      </c>
      <c r="AN5" s="177">
        <v>0</v>
      </c>
      <c r="AO5" s="177">
        <v>0</v>
      </c>
      <c r="AP5" s="177">
        <v>0</v>
      </c>
      <c r="AQ5" s="177">
        <v>4</v>
      </c>
      <c r="AR5" s="177">
        <v>0</v>
      </c>
      <c r="AT5" s="48">
        <f t="shared" ref="AT5:AT8" si="6">SUM(D5)</f>
        <v>30</v>
      </c>
      <c r="AU5" s="48">
        <f t="shared" ref="AU5:AU27" si="7">+SUM(F5:O5)</f>
        <v>29</v>
      </c>
      <c r="AV5" s="48">
        <f t="shared" ref="AV5:AV27" si="8">+SUM(P5:R5)</f>
        <v>0</v>
      </c>
      <c r="AW5" s="48">
        <f t="shared" si="0"/>
        <v>1</v>
      </c>
      <c r="AX5" s="48">
        <f t="shared" si="1"/>
        <v>14</v>
      </c>
      <c r="AY5" s="48">
        <f t="shared" si="2"/>
        <v>0</v>
      </c>
      <c r="AZ5" s="48">
        <f t="shared" si="3"/>
        <v>10</v>
      </c>
      <c r="BA5" s="49">
        <f t="shared" si="4"/>
        <v>3</v>
      </c>
      <c r="BB5" s="48">
        <f t="shared" si="5"/>
        <v>4</v>
      </c>
      <c r="BC5" s="65">
        <f t="shared" ref="BC5:BC27" si="9">SUM(AT5:BB5)</f>
        <v>91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v>61</v>
      </c>
      <c r="E6" s="177">
        <v>0</v>
      </c>
      <c r="F6" s="177">
        <v>15</v>
      </c>
      <c r="G6" s="177">
        <v>0</v>
      </c>
      <c r="H6" s="177">
        <v>0</v>
      </c>
      <c r="I6" s="177">
        <v>4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3</v>
      </c>
      <c r="P6" s="177">
        <v>0</v>
      </c>
      <c r="Q6" s="177">
        <v>0</v>
      </c>
      <c r="R6" s="177">
        <v>0</v>
      </c>
      <c r="S6" s="177">
        <v>1</v>
      </c>
      <c r="T6" s="177">
        <v>0</v>
      </c>
      <c r="U6" s="177">
        <v>0</v>
      </c>
      <c r="V6" s="177">
        <v>0</v>
      </c>
      <c r="W6" s="177">
        <v>5</v>
      </c>
      <c r="X6" s="177">
        <v>13</v>
      </c>
      <c r="Y6" s="177">
        <v>0</v>
      </c>
      <c r="Z6" s="177">
        <v>0</v>
      </c>
      <c r="AA6" s="177">
        <v>1</v>
      </c>
      <c r="AB6" s="177">
        <v>0</v>
      </c>
      <c r="AC6" s="177">
        <v>7</v>
      </c>
      <c r="AD6" s="177">
        <v>0</v>
      </c>
      <c r="AE6" s="177">
        <v>2</v>
      </c>
      <c r="AF6" s="177">
        <v>0</v>
      </c>
      <c r="AG6" s="177">
        <v>1</v>
      </c>
      <c r="AH6" s="177">
        <v>7</v>
      </c>
      <c r="AI6" s="177">
        <v>2</v>
      </c>
      <c r="AJ6" s="177">
        <v>0</v>
      </c>
      <c r="AK6" s="177">
        <v>1</v>
      </c>
      <c r="AL6" s="177">
        <v>0</v>
      </c>
      <c r="AM6" s="177">
        <v>2</v>
      </c>
      <c r="AN6" s="177">
        <v>0</v>
      </c>
      <c r="AO6" s="177">
        <v>2</v>
      </c>
      <c r="AP6" s="177">
        <v>0</v>
      </c>
      <c r="AQ6" s="177">
        <v>4</v>
      </c>
      <c r="AR6" s="177">
        <v>0</v>
      </c>
      <c r="AT6" s="48">
        <f t="shared" si="6"/>
        <v>61</v>
      </c>
      <c r="AU6" s="48">
        <f t="shared" si="7"/>
        <v>22</v>
      </c>
      <c r="AV6" s="48">
        <f t="shared" si="8"/>
        <v>0</v>
      </c>
      <c r="AW6" s="48">
        <f t="shared" si="0"/>
        <v>1</v>
      </c>
      <c r="AX6" s="48">
        <f t="shared" si="1"/>
        <v>19</v>
      </c>
      <c r="AY6" s="48">
        <f t="shared" si="2"/>
        <v>10</v>
      </c>
      <c r="AZ6" s="48">
        <f t="shared" si="3"/>
        <v>9</v>
      </c>
      <c r="BA6" s="49">
        <f t="shared" si="4"/>
        <v>3</v>
      </c>
      <c r="BB6" s="48">
        <f t="shared" si="5"/>
        <v>6</v>
      </c>
      <c r="BC6" s="65">
        <f t="shared" si="9"/>
        <v>131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v>1</v>
      </c>
      <c r="E7" s="177"/>
      <c r="F7" s="177">
        <v>153</v>
      </c>
      <c r="G7" s="177">
        <v>13</v>
      </c>
      <c r="H7" s="177">
        <v>5</v>
      </c>
      <c r="I7" s="177">
        <v>8</v>
      </c>
      <c r="J7" s="177">
        <v>30</v>
      </c>
      <c r="K7" s="177">
        <v>1</v>
      </c>
      <c r="L7" s="177">
        <v>4</v>
      </c>
      <c r="M7" s="177">
        <v>7</v>
      </c>
      <c r="N7" s="177">
        <v>9</v>
      </c>
      <c r="O7" s="177"/>
      <c r="P7" s="177">
        <v>16</v>
      </c>
      <c r="Q7" s="177">
        <v>8</v>
      </c>
      <c r="R7" s="177">
        <v>5</v>
      </c>
      <c r="S7" s="177">
        <v>39</v>
      </c>
      <c r="T7" s="177">
        <v>9</v>
      </c>
      <c r="U7" s="177">
        <v>12</v>
      </c>
      <c r="V7" s="177">
        <v>27</v>
      </c>
      <c r="W7" s="177">
        <v>19</v>
      </c>
      <c r="X7" s="177">
        <v>57</v>
      </c>
      <c r="Y7" s="177">
        <v>3</v>
      </c>
      <c r="Z7" s="177">
        <v>14</v>
      </c>
      <c r="AA7" s="177">
        <v>5</v>
      </c>
      <c r="AB7" s="177">
        <v>3</v>
      </c>
      <c r="AC7" s="177">
        <v>9</v>
      </c>
      <c r="AD7" s="177">
        <v>9</v>
      </c>
      <c r="AE7" s="177">
        <v>6</v>
      </c>
      <c r="AF7" s="177">
        <v>9</v>
      </c>
      <c r="AG7" s="177">
        <v>13</v>
      </c>
      <c r="AH7" s="177">
        <v>16</v>
      </c>
      <c r="AI7" s="177">
        <v>0</v>
      </c>
      <c r="AJ7" s="177">
        <v>4</v>
      </c>
      <c r="AK7" s="177">
        <v>28</v>
      </c>
      <c r="AL7" s="177">
        <v>7</v>
      </c>
      <c r="AM7" s="177">
        <v>6</v>
      </c>
      <c r="AN7" s="177">
        <v>6</v>
      </c>
      <c r="AO7" s="177">
        <v>24</v>
      </c>
      <c r="AP7" s="177">
        <v>0</v>
      </c>
      <c r="AQ7" s="177">
        <v>5</v>
      </c>
      <c r="AR7" s="177">
        <v>12</v>
      </c>
      <c r="AT7" s="48">
        <f t="shared" si="6"/>
        <v>1</v>
      </c>
      <c r="AU7" s="48">
        <f t="shared" si="7"/>
        <v>230</v>
      </c>
      <c r="AV7" s="48">
        <f t="shared" si="8"/>
        <v>29</v>
      </c>
      <c r="AW7" s="48">
        <f t="shared" si="0"/>
        <v>87</v>
      </c>
      <c r="AX7" s="48">
        <f t="shared" si="1"/>
        <v>101</v>
      </c>
      <c r="AY7" s="48">
        <f t="shared" si="2"/>
        <v>46</v>
      </c>
      <c r="AZ7" s="48">
        <f t="shared" si="3"/>
        <v>20</v>
      </c>
      <c r="BA7" s="49">
        <f t="shared" si="4"/>
        <v>47</v>
      </c>
      <c r="BB7" s="48">
        <f t="shared" si="5"/>
        <v>41</v>
      </c>
      <c r="BC7" s="65">
        <f t="shared" si="9"/>
        <v>602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>
        <v>0</v>
      </c>
      <c r="E8" s="177"/>
      <c r="F8" s="177">
        <v>35</v>
      </c>
      <c r="G8" s="177">
        <v>5</v>
      </c>
      <c r="H8" s="177">
        <v>0</v>
      </c>
      <c r="I8" s="177">
        <v>1</v>
      </c>
      <c r="J8" s="177">
        <v>6</v>
      </c>
      <c r="K8" s="177">
        <v>1</v>
      </c>
      <c r="L8" s="177">
        <v>1</v>
      </c>
      <c r="M8" s="177">
        <v>4</v>
      </c>
      <c r="N8" s="177">
        <v>3</v>
      </c>
      <c r="O8" s="177"/>
      <c r="P8" s="177">
        <v>12</v>
      </c>
      <c r="Q8" s="177">
        <v>4</v>
      </c>
      <c r="R8" s="177">
        <v>6</v>
      </c>
      <c r="S8" s="177">
        <v>14</v>
      </c>
      <c r="T8" s="177">
        <v>6</v>
      </c>
      <c r="U8" s="177">
        <v>5</v>
      </c>
      <c r="V8" s="177">
        <v>3</v>
      </c>
      <c r="W8" s="177">
        <v>1</v>
      </c>
      <c r="X8" s="177">
        <v>13</v>
      </c>
      <c r="Y8" s="177">
        <v>1</v>
      </c>
      <c r="Z8" s="177">
        <v>3</v>
      </c>
      <c r="AA8" s="177">
        <v>2</v>
      </c>
      <c r="AB8" s="177">
        <v>4</v>
      </c>
      <c r="AC8" s="177">
        <v>3</v>
      </c>
      <c r="AD8" s="177">
        <v>0</v>
      </c>
      <c r="AE8" s="177">
        <v>6</v>
      </c>
      <c r="AF8" s="177">
        <v>6</v>
      </c>
      <c r="AG8" s="177">
        <v>2</v>
      </c>
      <c r="AH8" s="177">
        <v>3</v>
      </c>
      <c r="AI8" s="177">
        <v>3</v>
      </c>
      <c r="AJ8" s="177">
        <v>2</v>
      </c>
      <c r="AK8" s="177">
        <v>11</v>
      </c>
      <c r="AL8" s="177">
        <v>3</v>
      </c>
      <c r="AM8" s="177">
        <v>0</v>
      </c>
      <c r="AN8" s="177">
        <v>0</v>
      </c>
      <c r="AO8" s="177">
        <v>17</v>
      </c>
      <c r="AP8" s="177">
        <v>0</v>
      </c>
      <c r="AQ8" s="177">
        <v>0</v>
      </c>
      <c r="AR8" s="177">
        <v>4</v>
      </c>
      <c r="AT8" s="48">
        <f t="shared" si="6"/>
        <v>0</v>
      </c>
      <c r="AU8" s="48">
        <f t="shared" si="7"/>
        <v>56</v>
      </c>
      <c r="AV8" s="48">
        <f t="shared" si="8"/>
        <v>22</v>
      </c>
      <c r="AW8" s="48">
        <f t="shared" si="0"/>
        <v>28</v>
      </c>
      <c r="AX8" s="48">
        <f t="shared" si="1"/>
        <v>24</v>
      </c>
      <c r="AY8" s="48">
        <f t="shared" si="2"/>
        <v>17</v>
      </c>
      <c r="AZ8" s="48">
        <f t="shared" si="3"/>
        <v>8</v>
      </c>
      <c r="BA8" s="49">
        <f t="shared" si="4"/>
        <v>14</v>
      </c>
      <c r="BB8" s="48">
        <f t="shared" si="5"/>
        <v>21</v>
      </c>
      <c r="BC8" s="65">
        <f t="shared" si="9"/>
        <v>190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v>1249</v>
      </c>
      <c r="E9" s="177"/>
      <c r="F9" s="177">
        <v>0</v>
      </c>
      <c r="G9" s="177"/>
      <c r="H9" s="177">
        <v>2</v>
      </c>
      <c r="I9" s="177">
        <v>1</v>
      </c>
      <c r="J9" s="177">
        <v>1</v>
      </c>
      <c r="K9" s="177">
        <v>1</v>
      </c>
      <c r="L9" s="177">
        <v>0</v>
      </c>
      <c r="M9" s="177">
        <v>2</v>
      </c>
      <c r="N9" s="177">
        <v>4</v>
      </c>
      <c r="O9" s="177"/>
      <c r="P9" s="177">
        <v>58</v>
      </c>
      <c r="Q9" s="177"/>
      <c r="R9" s="177"/>
      <c r="S9" s="177">
        <v>0</v>
      </c>
      <c r="T9" s="177"/>
      <c r="U9" s="177"/>
      <c r="V9" s="177">
        <v>1</v>
      </c>
      <c r="W9" s="177"/>
      <c r="X9" s="177">
        <v>166</v>
      </c>
      <c r="Y9" s="177"/>
      <c r="Z9" s="177"/>
      <c r="AA9" s="177"/>
      <c r="AB9" s="177">
        <v>0</v>
      </c>
      <c r="AC9" s="177">
        <v>29</v>
      </c>
      <c r="AD9" s="177"/>
      <c r="AE9" s="177"/>
      <c r="AF9" s="177"/>
      <c r="AG9" s="177">
        <v>0</v>
      </c>
      <c r="AH9" s="177">
        <v>73</v>
      </c>
      <c r="AI9" s="177"/>
      <c r="AJ9" s="177"/>
      <c r="AK9" s="177">
        <v>2</v>
      </c>
      <c r="AL9" s="177"/>
      <c r="AM9" s="177"/>
      <c r="AN9" s="177"/>
      <c r="AO9" s="177">
        <v>18</v>
      </c>
      <c r="AP9" s="177"/>
      <c r="AQ9" s="177">
        <v>0</v>
      </c>
      <c r="AR9" s="177"/>
      <c r="AT9" s="48">
        <f t="shared" ref="AT9:AT27" si="10">SUM(D9)</f>
        <v>1249</v>
      </c>
      <c r="AU9" s="48">
        <f t="shared" si="7"/>
        <v>11</v>
      </c>
      <c r="AV9" s="48">
        <f t="shared" si="8"/>
        <v>58</v>
      </c>
      <c r="AW9" s="48">
        <f t="shared" si="0"/>
        <v>1</v>
      </c>
      <c r="AX9" s="48">
        <f t="shared" si="1"/>
        <v>166</v>
      </c>
      <c r="AY9" s="48">
        <f t="shared" si="2"/>
        <v>29</v>
      </c>
      <c r="AZ9" s="48">
        <f t="shared" si="3"/>
        <v>73</v>
      </c>
      <c r="BA9" s="49">
        <f t="shared" si="4"/>
        <v>2</v>
      </c>
      <c r="BB9" s="48">
        <f t="shared" si="5"/>
        <v>18</v>
      </c>
      <c r="BC9" s="65">
        <f t="shared" si="9"/>
        <v>1607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/>
      <c r="E10" s="177"/>
      <c r="F10" s="177">
        <v>321</v>
      </c>
      <c r="G10" s="177">
        <v>19</v>
      </c>
      <c r="H10" s="177">
        <v>14</v>
      </c>
      <c r="I10" s="177">
        <v>17</v>
      </c>
      <c r="J10" s="177">
        <v>31</v>
      </c>
      <c r="K10" s="177">
        <v>1</v>
      </c>
      <c r="L10" s="177">
        <v>9</v>
      </c>
      <c r="M10" s="177">
        <v>10</v>
      </c>
      <c r="N10" s="177">
        <v>22</v>
      </c>
      <c r="O10" s="177">
        <v>85</v>
      </c>
      <c r="P10" s="177">
        <v>34</v>
      </c>
      <c r="Q10" s="177">
        <v>10</v>
      </c>
      <c r="R10" s="177">
        <v>30</v>
      </c>
      <c r="S10" s="177">
        <v>43</v>
      </c>
      <c r="T10" s="177">
        <v>15</v>
      </c>
      <c r="U10" s="177">
        <v>10</v>
      </c>
      <c r="V10" s="177">
        <v>20</v>
      </c>
      <c r="W10" s="177">
        <v>30</v>
      </c>
      <c r="X10" s="177">
        <v>183</v>
      </c>
      <c r="Y10" s="177">
        <v>8</v>
      </c>
      <c r="Z10" s="177">
        <v>23</v>
      </c>
      <c r="AA10" s="177">
        <v>10</v>
      </c>
      <c r="AB10" s="177">
        <v>21</v>
      </c>
      <c r="AC10" s="177">
        <v>49</v>
      </c>
      <c r="AD10" s="177">
        <v>6</v>
      </c>
      <c r="AE10" s="177">
        <v>22</v>
      </c>
      <c r="AF10" s="177">
        <v>14</v>
      </c>
      <c r="AG10" s="177">
        <v>14</v>
      </c>
      <c r="AH10" s="177">
        <v>60</v>
      </c>
      <c r="AI10" s="177">
        <v>13</v>
      </c>
      <c r="AJ10" s="177">
        <v>14</v>
      </c>
      <c r="AK10" s="177">
        <v>33</v>
      </c>
      <c r="AL10" s="177">
        <v>4</v>
      </c>
      <c r="AM10" s="177">
        <v>7</v>
      </c>
      <c r="AN10" s="177">
        <v>5</v>
      </c>
      <c r="AO10" s="177">
        <v>41</v>
      </c>
      <c r="AP10" s="177"/>
      <c r="AQ10" s="177">
        <v>2</v>
      </c>
      <c r="AR10" s="177">
        <v>16</v>
      </c>
      <c r="AT10" s="48">
        <f t="shared" si="10"/>
        <v>0</v>
      </c>
      <c r="AU10" s="48">
        <f t="shared" si="7"/>
        <v>529</v>
      </c>
      <c r="AV10" s="48">
        <f t="shared" si="8"/>
        <v>74</v>
      </c>
      <c r="AW10" s="48">
        <f t="shared" si="0"/>
        <v>88</v>
      </c>
      <c r="AX10" s="48">
        <f t="shared" si="1"/>
        <v>275</v>
      </c>
      <c r="AY10" s="48">
        <f t="shared" si="2"/>
        <v>105</v>
      </c>
      <c r="AZ10" s="48">
        <f t="shared" si="3"/>
        <v>87</v>
      </c>
      <c r="BA10" s="49">
        <f t="shared" si="4"/>
        <v>49</v>
      </c>
      <c r="BB10" s="48">
        <f t="shared" si="5"/>
        <v>59</v>
      </c>
      <c r="BC10" s="65">
        <f t="shared" si="9"/>
        <v>1266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/>
      <c r="E11" s="177"/>
      <c r="F11" s="177">
        <v>363</v>
      </c>
      <c r="G11" s="177">
        <v>18</v>
      </c>
      <c r="H11" s="177">
        <v>11</v>
      </c>
      <c r="I11" s="177">
        <v>15</v>
      </c>
      <c r="J11" s="177">
        <v>32</v>
      </c>
      <c r="K11" s="177">
        <v>1</v>
      </c>
      <c r="L11" s="177">
        <v>14</v>
      </c>
      <c r="M11" s="177">
        <v>9</v>
      </c>
      <c r="N11" s="177">
        <v>16</v>
      </c>
      <c r="O11" s="177">
        <v>83</v>
      </c>
      <c r="P11" s="177">
        <v>26</v>
      </c>
      <c r="Q11" s="177">
        <v>11</v>
      </c>
      <c r="R11" s="177">
        <v>28</v>
      </c>
      <c r="S11" s="177">
        <v>37</v>
      </c>
      <c r="T11" s="177">
        <v>11</v>
      </c>
      <c r="U11" s="177">
        <v>12</v>
      </c>
      <c r="V11" s="177">
        <v>29</v>
      </c>
      <c r="W11" s="177">
        <v>28</v>
      </c>
      <c r="X11" s="177">
        <v>196</v>
      </c>
      <c r="Y11" s="177">
        <v>11</v>
      </c>
      <c r="Z11" s="177">
        <v>19</v>
      </c>
      <c r="AA11" s="177">
        <v>11</v>
      </c>
      <c r="AB11" s="177">
        <v>25</v>
      </c>
      <c r="AC11" s="177">
        <v>42</v>
      </c>
      <c r="AD11" s="177">
        <v>11</v>
      </c>
      <c r="AE11" s="177">
        <v>13</v>
      </c>
      <c r="AF11" s="177">
        <v>16</v>
      </c>
      <c r="AG11" s="177">
        <v>11</v>
      </c>
      <c r="AH11" s="177">
        <v>60</v>
      </c>
      <c r="AI11" s="177">
        <v>9</v>
      </c>
      <c r="AJ11" s="177">
        <v>13</v>
      </c>
      <c r="AK11" s="177">
        <v>50</v>
      </c>
      <c r="AL11" s="177">
        <v>7</v>
      </c>
      <c r="AM11" s="177">
        <v>9</v>
      </c>
      <c r="AN11" s="177">
        <v>4</v>
      </c>
      <c r="AO11" s="177">
        <v>30</v>
      </c>
      <c r="AP11" s="177">
        <v>1</v>
      </c>
      <c r="AQ11" s="177">
        <v>2</v>
      </c>
      <c r="AR11" s="177">
        <v>16</v>
      </c>
      <c r="AT11" s="48">
        <f t="shared" si="10"/>
        <v>0</v>
      </c>
      <c r="AU11" s="48">
        <f t="shared" si="7"/>
        <v>562</v>
      </c>
      <c r="AV11" s="48">
        <f t="shared" si="8"/>
        <v>65</v>
      </c>
      <c r="AW11" s="48">
        <f t="shared" si="0"/>
        <v>89</v>
      </c>
      <c r="AX11" s="48">
        <f t="shared" si="1"/>
        <v>290</v>
      </c>
      <c r="AY11" s="48">
        <f t="shared" si="2"/>
        <v>93</v>
      </c>
      <c r="AZ11" s="48">
        <f t="shared" si="3"/>
        <v>82</v>
      </c>
      <c r="BA11" s="49">
        <f t="shared" si="4"/>
        <v>70</v>
      </c>
      <c r="BB11" s="48">
        <f t="shared" si="5"/>
        <v>49</v>
      </c>
      <c r="BC11" s="65">
        <f t="shared" si="9"/>
        <v>1300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/>
      <c r="E12" s="177"/>
      <c r="F12" s="177">
        <v>376</v>
      </c>
      <c r="G12" s="177">
        <v>13</v>
      </c>
      <c r="H12" s="177">
        <v>14</v>
      </c>
      <c r="I12" s="177">
        <v>10</v>
      </c>
      <c r="J12" s="177">
        <v>37</v>
      </c>
      <c r="K12" s="177">
        <v>2</v>
      </c>
      <c r="L12" s="177">
        <v>14</v>
      </c>
      <c r="M12" s="177">
        <v>9</v>
      </c>
      <c r="N12" s="177">
        <v>20</v>
      </c>
      <c r="O12" s="177">
        <v>69</v>
      </c>
      <c r="P12" s="177">
        <v>26</v>
      </c>
      <c r="Q12" s="177">
        <v>9</v>
      </c>
      <c r="R12" s="177">
        <v>11</v>
      </c>
      <c r="S12" s="177">
        <v>41</v>
      </c>
      <c r="T12" s="177">
        <v>9</v>
      </c>
      <c r="U12" s="177">
        <v>11</v>
      </c>
      <c r="V12" s="177">
        <v>28</v>
      </c>
      <c r="W12" s="177">
        <v>40</v>
      </c>
      <c r="X12" s="177">
        <v>186</v>
      </c>
      <c r="Y12" s="177">
        <v>11</v>
      </c>
      <c r="Z12" s="177">
        <v>12</v>
      </c>
      <c r="AA12" s="177">
        <v>12</v>
      </c>
      <c r="AB12" s="177">
        <v>15</v>
      </c>
      <c r="AC12" s="177">
        <v>40</v>
      </c>
      <c r="AD12" s="177">
        <v>19</v>
      </c>
      <c r="AE12" s="177">
        <v>17</v>
      </c>
      <c r="AF12" s="177">
        <v>17</v>
      </c>
      <c r="AG12" s="177">
        <v>20</v>
      </c>
      <c r="AH12" s="177">
        <v>58</v>
      </c>
      <c r="AI12" s="177">
        <v>8</v>
      </c>
      <c r="AJ12" s="177">
        <v>7</v>
      </c>
      <c r="AK12" s="177">
        <v>50</v>
      </c>
      <c r="AL12" s="177">
        <v>7</v>
      </c>
      <c r="AM12" s="177">
        <v>11</v>
      </c>
      <c r="AN12" s="177">
        <v>11</v>
      </c>
      <c r="AO12" s="177">
        <v>33</v>
      </c>
      <c r="AP12" s="177"/>
      <c r="AQ12" s="177">
        <v>4</v>
      </c>
      <c r="AR12" s="177">
        <v>14</v>
      </c>
      <c r="AT12" s="48">
        <f t="shared" si="10"/>
        <v>0</v>
      </c>
      <c r="AU12" s="48">
        <f t="shared" si="7"/>
        <v>564</v>
      </c>
      <c r="AV12" s="48">
        <f t="shared" si="8"/>
        <v>46</v>
      </c>
      <c r="AW12" s="48">
        <f t="shared" si="0"/>
        <v>89</v>
      </c>
      <c r="AX12" s="48">
        <f t="shared" si="1"/>
        <v>276</v>
      </c>
      <c r="AY12" s="48">
        <f t="shared" si="2"/>
        <v>113</v>
      </c>
      <c r="AZ12" s="48">
        <f t="shared" si="3"/>
        <v>73</v>
      </c>
      <c r="BA12" s="49">
        <f t="shared" si="4"/>
        <v>79</v>
      </c>
      <c r="BB12" s="48">
        <f t="shared" si="5"/>
        <v>51</v>
      </c>
      <c r="BC12" s="65">
        <f t="shared" si="9"/>
        <v>1291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/>
      <c r="E13" s="177"/>
      <c r="F13" s="177">
        <v>203</v>
      </c>
      <c r="G13" s="177">
        <v>13</v>
      </c>
      <c r="H13" s="177">
        <v>5</v>
      </c>
      <c r="I13" s="177">
        <v>13</v>
      </c>
      <c r="J13" s="177">
        <v>24</v>
      </c>
      <c r="K13" s="177">
        <v>2</v>
      </c>
      <c r="L13" s="177">
        <v>3</v>
      </c>
      <c r="M13" s="177">
        <v>9</v>
      </c>
      <c r="N13" s="177">
        <v>18</v>
      </c>
      <c r="O13" s="177">
        <v>66</v>
      </c>
      <c r="P13" s="177">
        <v>21</v>
      </c>
      <c r="Q13" s="177">
        <v>6</v>
      </c>
      <c r="R13" s="177">
        <v>3</v>
      </c>
      <c r="S13" s="177">
        <v>30</v>
      </c>
      <c r="T13" s="177">
        <v>5</v>
      </c>
      <c r="U13" s="177">
        <v>9</v>
      </c>
      <c r="V13" s="177">
        <v>5</v>
      </c>
      <c r="W13" s="177">
        <v>24</v>
      </c>
      <c r="X13" s="177">
        <v>127</v>
      </c>
      <c r="Y13" s="177">
        <v>1</v>
      </c>
      <c r="Z13" s="177">
        <v>8</v>
      </c>
      <c r="AA13" s="177">
        <v>1</v>
      </c>
      <c r="AB13" s="177">
        <v>22</v>
      </c>
      <c r="AC13" s="177">
        <v>13</v>
      </c>
      <c r="AD13" s="177">
        <v>6</v>
      </c>
      <c r="AE13" s="177">
        <v>8</v>
      </c>
      <c r="AF13" s="177">
        <v>19</v>
      </c>
      <c r="AG13" s="177">
        <v>9</v>
      </c>
      <c r="AH13" s="177">
        <v>16</v>
      </c>
      <c r="AI13" s="177">
        <v>2</v>
      </c>
      <c r="AJ13" s="177">
        <v>1</v>
      </c>
      <c r="AK13" s="177">
        <v>22</v>
      </c>
      <c r="AL13" s="177">
        <v>5</v>
      </c>
      <c r="AM13" s="177">
        <v>6</v>
      </c>
      <c r="AN13" s="177">
        <v>9</v>
      </c>
      <c r="AO13" s="177">
        <v>11</v>
      </c>
      <c r="AP13" s="177"/>
      <c r="AQ13" s="177"/>
      <c r="AR13" s="177">
        <v>2</v>
      </c>
      <c r="AT13" s="48">
        <f t="shared" si="10"/>
        <v>0</v>
      </c>
      <c r="AU13" s="48">
        <f t="shared" si="7"/>
        <v>356</v>
      </c>
      <c r="AV13" s="48">
        <f t="shared" si="8"/>
        <v>30</v>
      </c>
      <c r="AW13" s="48">
        <f t="shared" si="0"/>
        <v>49</v>
      </c>
      <c r="AX13" s="48">
        <f t="shared" si="1"/>
        <v>183</v>
      </c>
      <c r="AY13" s="48">
        <f t="shared" si="2"/>
        <v>55</v>
      </c>
      <c r="AZ13" s="48">
        <f t="shared" si="3"/>
        <v>19</v>
      </c>
      <c r="BA13" s="49">
        <f t="shared" si="4"/>
        <v>42</v>
      </c>
      <c r="BB13" s="48">
        <f t="shared" si="5"/>
        <v>13</v>
      </c>
      <c r="BC13" s="65">
        <f t="shared" si="9"/>
        <v>747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/>
      <c r="E14" s="177"/>
      <c r="F14" s="177">
        <v>173</v>
      </c>
      <c r="G14" s="177">
        <v>9</v>
      </c>
      <c r="H14" s="177">
        <v>5</v>
      </c>
      <c r="I14" s="177">
        <v>9</v>
      </c>
      <c r="J14" s="177">
        <v>17</v>
      </c>
      <c r="K14" s="177">
        <v>1</v>
      </c>
      <c r="L14" s="177">
        <v>5</v>
      </c>
      <c r="M14" s="177">
        <v>12</v>
      </c>
      <c r="N14" s="177">
        <v>21</v>
      </c>
      <c r="O14" s="177">
        <v>45</v>
      </c>
      <c r="P14" s="177">
        <v>18</v>
      </c>
      <c r="Q14" s="177">
        <v>14</v>
      </c>
      <c r="R14" s="177">
        <v>7</v>
      </c>
      <c r="S14" s="177">
        <v>26</v>
      </c>
      <c r="T14" s="177">
        <v>7</v>
      </c>
      <c r="U14" s="177">
        <v>7</v>
      </c>
      <c r="V14" s="177">
        <v>9</v>
      </c>
      <c r="W14" s="177">
        <v>26</v>
      </c>
      <c r="X14" s="177">
        <v>94</v>
      </c>
      <c r="Y14" s="177">
        <v>6</v>
      </c>
      <c r="Z14" s="177">
        <v>10</v>
      </c>
      <c r="AA14" s="177">
        <v>0</v>
      </c>
      <c r="AB14" s="177">
        <v>31</v>
      </c>
      <c r="AC14" s="177">
        <v>30</v>
      </c>
      <c r="AD14" s="177">
        <v>7</v>
      </c>
      <c r="AE14" s="177">
        <v>10</v>
      </c>
      <c r="AF14" s="177">
        <v>13</v>
      </c>
      <c r="AG14" s="177">
        <v>10</v>
      </c>
      <c r="AH14" s="177">
        <v>14</v>
      </c>
      <c r="AI14" s="177">
        <v>5</v>
      </c>
      <c r="AJ14" s="177">
        <v>0</v>
      </c>
      <c r="AK14" s="177">
        <v>31</v>
      </c>
      <c r="AL14" s="177">
        <v>7</v>
      </c>
      <c r="AM14" s="177">
        <v>4</v>
      </c>
      <c r="AN14" s="177">
        <v>4</v>
      </c>
      <c r="AO14" s="177">
        <v>7</v>
      </c>
      <c r="AP14" s="177"/>
      <c r="AQ14" s="177">
        <v>0</v>
      </c>
      <c r="AR14" s="177">
        <v>1</v>
      </c>
      <c r="AT14" s="48">
        <f t="shared" si="10"/>
        <v>0</v>
      </c>
      <c r="AU14" s="48">
        <f t="shared" si="7"/>
        <v>297</v>
      </c>
      <c r="AV14" s="48">
        <f t="shared" si="8"/>
        <v>39</v>
      </c>
      <c r="AW14" s="48">
        <f t="shared" si="0"/>
        <v>49</v>
      </c>
      <c r="AX14" s="48">
        <f t="shared" si="1"/>
        <v>167</v>
      </c>
      <c r="AY14" s="48">
        <f t="shared" si="2"/>
        <v>70</v>
      </c>
      <c r="AZ14" s="48">
        <f t="shared" si="3"/>
        <v>19</v>
      </c>
      <c r="BA14" s="49">
        <f t="shared" si="4"/>
        <v>46</v>
      </c>
      <c r="BB14" s="48">
        <f t="shared" si="5"/>
        <v>8</v>
      </c>
      <c r="BC14" s="65">
        <f t="shared" si="9"/>
        <v>695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v>7</v>
      </c>
      <c r="E15" s="177">
        <v>0</v>
      </c>
      <c r="F15" s="177">
        <v>22</v>
      </c>
      <c r="G15" s="177">
        <v>0</v>
      </c>
      <c r="H15" s="177">
        <v>0</v>
      </c>
      <c r="I15" s="177">
        <v>0</v>
      </c>
      <c r="J15" s="177">
        <v>2</v>
      </c>
      <c r="K15" s="177">
        <v>0</v>
      </c>
      <c r="L15" s="177">
        <v>0</v>
      </c>
      <c r="M15" s="177">
        <v>0</v>
      </c>
      <c r="N15" s="177">
        <v>0</v>
      </c>
      <c r="O15" s="177">
        <v>2</v>
      </c>
      <c r="P15" s="177">
        <v>1</v>
      </c>
      <c r="Q15" s="177">
        <v>0</v>
      </c>
      <c r="R15" s="177">
        <v>0</v>
      </c>
      <c r="S15" s="177">
        <v>15</v>
      </c>
      <c r="T15" s="177">
        <v>0</v>
      </c>
      <c r="U15" s="177">
        <v>0</v>
      </c>
      <c r="V15" s="177">
        <v>0</v>
      </c>
      <c r="W15" s="177">
        <v>0</v>
      </c>
      <c r="X15" s="177">
        <v>75</v>
      </c>
      <c r="Y15" s="177">
        <v>0</v>
      </c>
      <c r="Z15" s="177">
        <v>3</v>
      </c>
      <c r="AA15" s="177">
        <v>1</v>
      </c>
      <c r="AB15" s="177">
        <v>0</v>
      </c>
      <c r="AC15" s="177">
        <v>2</v>
      </c>
      <c r="AD15" s="177">
        <v>0</v>
      </c>
      <c r="AE15" s="177">
        <v>0</v>
      </c>
      <c r="AF15" s="177">
        <v>3</v>
      </c>
      <c r="AG15" s="177">
        <v>0</v>
      </c>
      <c r="AH15" s="177">
        <v>1</v>
      </c>
      <c r="AI15" s="177">
        <v>0</v>
      </c>
      <c r="AJ15" s="177">
        <v>0</v>
      </c>
      <c r="AK15" s="177">
        <v>0</v>
      </c>
      <c r="AL15" s="177">
        <v>0</v>
      </c>
      <c r="AM15" s="177">
        <v>0</v>
      </c>
      <c r="AN15" s="177">
        <v>0</v>
      </c>
      <c r="AO15" s="177">
        <v>10</v>
      </c>
      <c r="AP15" s="177">
        <v>1</v>
      </c>
      <c r="AQ15" s="177">
        <v>1</v>
      </c>
      <c r="AR15" s="177">
        <v>0</v>
      </c>
      <c r="AT15" s="48">
        <f t="shared" si="10"/>
        <v>7</v>
      </c>
      <c r="AU15" s="48">
        <f t="shared" si="7"/>
        <v>26</v>
      </c>
      <c r="AV15" s="48">
        <f t="shared" si="8"/>
        <v>1</v>
      </c>
      <c r="AW15" s="48">
        <f t="shared" si="0"/>
        <v>15</v>
      </c>
      <c r="AX15" s="48">
        <f t="shared" si="1"/>
        <v>79</v>
      </c>
      <c r="AY15" s="48">
        <f t="shared" si="2"/>
        <v>5</v>
      </c>
      <c r="AZ15" s="48">
        <f t="shared" si="3"/>
        <v>1</v>
      </c>
      <c r="BA15" s="49">
        <f t="shared" si="4"/>
        <v>0</v>
      </c>
      <c r="BB15" s="48">
        <f t="shared" si="5"/>
        <v>12</v>
      </c>
      <c r="BC15" s="65">
        <f t="shared" si="9"/>
        <v>146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v>9</v>
      </c>
      <c r="E16" s="177">
        <v>0</v>
      </c>
      <c r="F16" s="177">
        <v>183</v>
      </c>
      <c r="G16" s="177">
        <v>5</v>
      </c>
      <c r="H16" s="177">
        <v>3</v>
      </c>
      <c r="I16" s="177">
        <v>6</v>
      </c>
      <c r="J16" s="177">
        <v>11</v>
      </c>
      <c r="K16" s="177">
        <v>0</v>
      </c>
      <c r="L16" s="177">
        <v>10</v>
      </c>
      <c r="M16" s="177">
        <v>2</v>
      </c>
      <c r="N16" s="177">
        <v>0</v>
      </c>
      <c r="O16" s="177">
        <v>6</v>
      </c>
      <c r="P16" s="177">
        <v>15</v>
      </c>
      <c r="Q16" s="177">
        <v>4</v>
      </c>
      <c r="R16" s="177">
        <v>8</v>
      </c>
      <c r="S16" s="177">
        <v>36</v>
      </c>
      <c r="T16" s="177">
        <v>3</v>
      </c>
      <c r="U16" s="177">
        <v>5</v>
      </c>
      <c r="V16" s="177">
        <v>26</v>
      </c>
      <c r="W16" s="177">
        <v>3</v>
      </c>
      <c r="X16" s="177">
        <v>7</v>
      </c>
      <c r="Y16" s="177">
        <v>0</v>
      </c>
      <c r="Z16" s="177">
        <v>0</v>
      </c>
      <c r="AA16" s="177">
        <v>1</v>
      </c>
      <c r="AB16" s="177">
        <v>0</v>
      </c>
      <c r="AC16" s="177">
        <v>16</v>
      </c>
      <c r="AD16" s="177">
        <v>1</v>
      </c>
      <c r="AE16" s="177">
        <v>1</v>
      </c>
      <c r="AF16" s="177">
        <v>9</v>
      </c>
      <c r="AG16" s="177">
        <v>5</v>
      </c>
      <c r="AH16" s="177">
        <v>27</v>
      </c>
      <c r="AI16" s="177">
        <v>0</v>
      </c>
      <c r="AJ16" s="177">
        <v>2</v>
      </c>
      <c r="AK16" s="177">
        <v>54</v>
      </c>
      <c r="AL16" s="177">
        <v>2</v>
      </c>
      <c r="AM16" s="177">
        <v>2</v>
      </c>
      <c r="AN16" s="177">
        <v>4</v>
      </c>
      <c r="AO16" s="177">
        <v>41</v>
      </c>
      <c r="AP16" s="177">
        <v>3</v>
      </c>
      <c r="AQ16" s="177">
        <v>15</v>
      </c>
      <c r="AR16" s="177">
        <v>16</v>
      </c>
      <c r="AT16" s="48">
        <f t="shared" si="10"/>
        <v>9</v>
      </c>
      <c r="AU16" s="48">
        <f t="shared" si="7"/>
        <v>226</v>
      </c>
      <c r="AV16" s="48">
        <f t="shared" si="8"/>
        <v>27</v>
      </c>
      <c r="AW16" s="48">
        <f t="shared" si="0"/>
        <v>70</v>
      </c>
      <c r="AX16" s="48">
        <f t="shared" si="1"/>
        <v>11</v>
      </c>
      <c r="AY16" s="48">
        <f t="shared" si="2"/>
        <v>32</v>
      </c>
      <c r="AZ16" s="48">
        <f t="shared" si="3"/>
        <v>29</v>
      </c>
      <c r="BA16" s="49">
        <f t="shared" si="4"/>
        <v>62</v>
      </c>
      <c r="BB16" s="48">
        <f t="shared" si="5"/>
        <v>75</v>
      </c>
      <c r="BC16" s="65">
        <f t="shared" si="9"/>
        <v>541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v>0</v>
      </c>
      <c r="E17" s="177">
        <v>0</v>
      </c>
      <c r="F17" s="177">
        <v>360</v>
      </c>
      <c r="G17" s="177">
        <v>20</v>
      </c>
      <c r="H17" s="177">
        <v>12</v>
      </c>
      <c r="I17" s="177">
        <v>14</v>
      </c>
      <c r="J17" s="177">
        <v>39</v>
      </c>
      <c r="K17" s="177">
        <v>1</v>
      </c>
      <c r="L17" s="177">
        <v>22</v>
      </c>
      <c r="M17" s="177">
        <v>10</v>
      </c>
      <c r="N17" s="177">
        <v>20</v>
      </c>
      <c r="O17" s="177">
        <v>68</v>
      </c>
      <c r="P17" s="177">
        <v>33</v>
      </c>
      <c r="Q17" s="177">
        <v>10</v>
      </c>
      <c r="R17" s="177">
        <v>29</v>
      </c>
      <c r="S17" s="177">
        <v>47</v>
      </c>
      <c r="T17" s="177">
        <v>13</v>
      </c>
      <c r="U17" s="177">
        <v>9</v>
      </c>
      <c r="V17" s="177">
        <v>25</v>
      </c>
      <c r="W17" s="177">
        <v>40</v>
      </c>
      <c r="X17" s="177">
        <v>201</v>
      </c>
      <c r="Y17" s="177">
        <v>18</v>
      </c>
      <c r="Z17" s="177">
        <v>45</v>
      </c>
      <c r="AA17" s="177">
        <v>18</v>
      </c>
      <c r="AB17" s="177">
        <v>39</v>
      </c>
      <c r="AC17" s="177">
        <v>62</v>
      </c>
      <c r="AD17" s="177">
        <v>10</v>
      </c>
      <c r="AE17" s="177">
        <v>27</v>
      </c>
      <c r="AF17" s="177">
        <v>17</v>
      </c>
      <c r="AG17" s="177">
        <v>25</v>
      </c>
      <c r="AH17" s="177">
        <v>91</v>
      </c>
      <c r="AI17" s="177">
        <v>21</v>
      </c>
      <c r="AJ17" s="177">
        <v>16</v>
      </c>
      <c r="AK17" s="177">
        <v>51</v>
      </c>
      <c r="AL17" s="177">
        <v>4</v>
      </c>
      <c r="AM17" s="177">
        <v>5</v>
      </c>
      <c r="AN17" s="177">
        <v>6</v>
      </c>
      <c r="AO17" s="177">
        <v>71</v>
      </c>
      <c r="AP17" s="177">
        <v>8</v>
      </c>
      <c r="AQ17" s="177">
        <v>7</v>
      </c>
      <c r="AR17" s="177">
        <v>27</v>
      </c>
      <c r="AT17" s="48">
        <f t="shared" si="10"/>
        <v>0</v>
      </c>
      <c r="AU17" s="48">
        <f t="shared" si="7"/>
        <v>566</v>
      </c>
      <c r="AV17" s="48">
        <f t="shared" si="8"/>
        <v>72</v>
      </c>
      <c r="AW17" s="48">
        <f t="shared" si="0"/>
        <v>94</v>
      </c>
      <c r="AX17" s="48">
        <f t="shared" si="1"/>
        <v>361</v>
      </c>
      <c r="AY17" s="48">
        <f t="shared" si="2"/>
        <v>141</v>
      </c>
      <c r="AZ17" s="48">
        <f t="shared" si="3"/>
        <v>128</v>
      </c>
      <c r="BA17" s="49">
        <f t="shared" si="4"/>
        <v>66</v>
      </c>
      <c r="BB17" s="48">
        <f t="shared" si="5"/>
        <v>113</v>
      </c>
      <c r="BC17" s="65">
        <f t="shared" si="9"/>
        <v>1541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v>0</v>
      </c>
      <c r="E18" s="177"/>
      <c r="F18" s="177">
        <v>180</v>
      </c>
      <c r="G18" s="177">
        <v>13</v>
      </c>
      <c r="H18" s="177">
        <v>7</v>
      </c>
      <c r="I18" s="177">
        <v>5</v>
      </c>
      <c r="J18" s="177">
        <v>29</v>
      </c>
      <c r="K18" s="177">
        <v>2</v>
      </c>
      <c r="L18" s="177">
        <v>3</v>
      </c>
      <c r="M18" s="177">
        <v>6</v>
      </c>
      <c r="N18" s="177">
        <v>14</v>
      </c>
      <c r="O18" s="177"/>
      <c r="P18" s="177">
        <v>4</v>
      </c>
      <c r="Q18" s="177">
        <v>2</v>
      </c>
      <c r="R18" s="177">
        <v>6</v>
      </c>
      <c r="S18" s="177">
        <v>26</v>
      </c>
      <c r="T18" s="177">
        <v>7</v>
      </c>
      <c r="U18" s="177">
        <v>8</v>
      </c>
      <c r="V18" s="177">
        <v>20</v>
      </c>
      <c r="W18" s="177">
        <v>18</v>
      </c>
      <c r="X18" s="177">
        <v>58</v>
      </c>
      <c r="Y18" s="177">
        <v>0</v>
      </c>
      <c r="Z18" s="177">
        <v>20</v>
      </c>
      <c r="AA18" s="177">
        <v>5</v>
      </c>
      <c r="AB18" s="177">
        <v>4</v>
      </c>
      <c r="AC18" s="177">
        <v>22</v>
      </c>
      <c r="AD18" s="177">
        <v>16</v>
      </c>
      <c r="AE18" s="177">
        <v>11</v>
      </c>
      <c r="AF18" s="177">
        <v>17</v>
      </c>
      <c r="AG18" s="177">
        <v>11</v>
      </c>
      <c r="AH18" s="177">
        <v>7</v>
      </c>
      <c r="AI18" s="177">
        <v>3</v>
      </c>
      <c r="AJ18" s="177">
        <v>9</v>
      </c>
      <c r="AK18" s="177">
        <v>9</v>
      </c>
      <c r="AL18" s="177">
        <v>6</v>
      </c>
      <c r="AM18" s="177">
        <v>6</v>
      </c>
      <c r="AN18" s="177">
        <v>1</v>
      </c>
      <c r="AO18" s="177">
        <v>21</v>
      </c>
      <c r="AP18" s="177">
        <v>0</v>
      </c>
      <c r="AQ18" s="177">
        <v>2</v>
      </c>
      <c r="AR18" s="177">
        <v>11</v>
      </c>
      <c r="AT18" s="48">
        <f t="shared" si="10"/>
        <v>0</v>
      </c>
      <c r="AU18" s="48">
        <f t="shared" si="7"/>
        <v>259</v>
      </c>
      <c r="AV18" s="48">
        <f t="shared" si="8"/>
        <v>12</v>
      </c>
      <c r="AW18" s="48">
        <f t="shared" si="0"/>
        <v>61</v>
      </c>
      <c r="AX18" s="48">
        <f t="shared" si="1"/>
        <v>105</v>
      </c>
      <c r="AY18" s="48">
        <f t="shared" si="2"/>
        <v>77</v>
      </c>
      <c r="AZ18" s="48">
        <f t="shared" si="3"/>
        <v>19</v>
      </c>
      <c r="BA18" s="49">
        <f t="shared" si="4"/>
        <v>22</v>
      </c>
      <c r="BB18" s="48">
        <f t="shared" si="5"/>
        <v>34</v>
      </c>
      <c r="BC18" s="65">
        <f t="shared" si="9"/>
        <v>589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v>0</v>
      </c>
      <c r="E19" s="177"/>
      <c r="F19" s="177">
        <v>8</v>
      </c>
      <c r="G19" s="177">
        <v>2</v>
      </c>
      <c r="H19" s="177">
        <v>0</v>
      </c>
      <c r="I19" s="177">
        <v>0</v>
      </c>
      <c r="J19" s="177">
        <v>6</v>
      </c>
      <c r="K19" s="177">
        <v>1</v>
      </c>
      <c r="L19" s="177">
        <v>0</v>
      </c>
      <c r="M19" s="177">
        <v>0</v>
      </c>
      <c r="N19" s="177">
        <v>0</v>
      </c>
      <c r="O19" s="177"/>
      <c r="P19" s="177">
        <v>2</v>
      </c>
      <c r="Q19" s="177">
        <v>0</v>
      </c>
      <c r="R19" s="177">
        <v>0</v>
      </c>
      <c r="S19" s="177">
        <v>17</v>
      </c>
      <c r="T19" s="177">
        <v>0</v>
      </c>
      <c r="U19" s="177">
        <v>4</v>
      </c>
      <c r="V19" s="177">
        <v>4</v>
      </c>
      <c r="W19" s="177">
        <v>0</v>
      </c>
      <c r="X19" s="177">
        <v>7</v>
      </c>
      <c r="Y19" s="177">
        <v>0</v>
      </c>
      <c r="Z19" s="177">
        <v>6</v>
      </c>
      <c r="AA19" s="177">
        <v>0</v>
      </c>
      <c r="AB19" s="177">
        <v>2</v>
      </c>
      <c r="AC19" s="177">
        <v>0</v>
      </c>
      <c r="AD19" s="177">
        <v>0</v>
      </c>
      <c r="AE19" s="177">
        <v>6</v>
      </c>
      <c r="AF19" s="177">
        <v>5</v>
      </c>
      <c r="AG19" s="177">
        <v>1</v>
      </c>
      <c r="AH19" s="177">
        <v>4</v>
      </c>
      <c r="AI19" s="177">
        <v>0</v>
      </c>
      <c r="AJ19" s="177">
        <v>2</v>
      </c>
      <c r="AK19" s="177">
        <v>1</v>
      </c>
      <c r="AL19" s="177">
        <v>3</v>
      </c>
      <c r="AM19" s="177">
        <v>0</v>
      </c>
      <c r="AN19" s="177">
        <v>0</v>
      </c>
      <c r="AO19" s="177">
        <v>3</v>
      </c>
      <c r="AP19" s="177">
        <v>0</v>
      </c>
      <c r="AQ19" s="177">
        <v>0</v>
      </c>
      <c r="AR19" s="177">
        <v>1</v>
      </c>
      <c r="AT19" s="48">
        <f t="shared" si="10"/>
        <v>0</v>
      </c>
      <c r="AU19" s="48">
        <f t="shared" si="7"/>
        <v>17</v>
      </c>
      <c r="AV19" s="48">
        <f t="shared" si="8"/>
        <v>2</v>
      </c>
      <c r="AW19" s="48">
        <f>+SUM(S19:V19)</f>
        <v>25</v>
      </c>
      <c r="AX19" s="48">
        <f t="shared" si="1"/>
        <v>15</v>
      </c>
      <c r="AY19" s="48">
        <f t="shared" si="2"/>
        <v>12</v>
      </c>
      <c r="AZ19" s="48">
        <f t="shared" si="3"/>
        <v>6</v>
      </c>
      <c r="BA19" s="49">
        <f t="shared" si="4"/>
        <v>4</v>
      </c>
      <c r="BB19" s="48">
        <f t="shared" si="5"/>
        <v>4</v>
      </c>
      <c r="BC19" s="65">
        <f t="shared" si="9"/>
        <v>85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v>0</v>
      </c>
      <c r="E20" s="177"/>
      <c r="F20" s="177">
        <v>188</v>
      </c>
      <c r="G20" s="177">
        <v>15</v>
      </c>
      <c r="H20" s="177">
        <v>7</v>
      </c>
      <c r="I20" s="177">
        <v>5</v>
      </c>
      <c r="J20" s="177">
        <v>35</v>
      </c>
      <c r="K20" s="177">
        <v>3</v>
      </c>
      <c r="L20" s="177">
        <v>3</v>
      </c>
      <c r="M20" s="177">
        <v>6</v>
      </c>
      <c r="N20" s="177">
        <v>14</v>
      </c>
      <c r="O20" s="177"/>
      <c r="P20" s="177">
        <v>6</v>
      </c>
      <c r="Q20" s="177">
        <v>2</v>
      </c>
      <c r="R20" s="177">
        <v>6</v>
      </c>
      <c r="S20" s="177">
        <v>43</v>
      </c>
      <c r="T20" s="177">
        <v>7</v>
      </c>
      <c r="U20" s="177">
        <v>12</v>
      </c>
      <c r="V20" s="177">
        <v>24</v>
      </c>
      <c r="W20" s="177">
        <v>18</v>
      </c>
      <c r="X20" s="177">
        <v>65</v>
      </c>
      <c r="Y20" s="177">
        <v>0</v>
      </c>
      <c r="Z20" s="177">
        <v>26</v>
      </c>
      <c r="AA20" s="177">
        <v>5</v>
      </c>
      <c r="AB20" s="177">
        <v>6</v>
      </c>
      <c r="AC20" s="177">
        <v>22</v>
      </c>
      <c r="AD20" s="177">
        <v>16</v>
      </c>
      <c r="AE20" s="177">
        <v>17</v>
      </c>
      <c r="AF20" s="177">
        <v>22</v>
      </c>
      <c r="AG20" s="177">
        <v>12</v>
      </c>
      <c r="AH20" s="177">
        <v>11</v>
      </c>
      <c r="AI20" s="177">
        <v>3</v>
      </c>
      <c r="AJ20" s="177">
        <v>11</v>
      </c>
      <c r="AK20" s="177">
        <v>10</v>
      </c>
      <c r="AL20" s="177">
        <v>9</v>
      </c>
      <c r="AM20" s="177">
        <v>6</v>
      </c>
      <c r="AN20" s="177">
        <v>1</v>
      </c>
      <c r="AO20" s="177">
        <v>24</v>
      </c>
      <c r="AP20" s="177">
        <v>0</v>
      </c>
      <c r="AQ20" s="177">
        <v>2</v>
      </c>
      <c r="AR20" s="177">
        <v>12</v>
      </c>
      <c r="AT20" s="48">
        <f t="shared" si="10"/>
        <v>0</v>
      </c>
      <c r="AU20" s="48">
        <f t="shared" si="7"/>
        <v>276</v>
      </c>
      <c r="AV20" s="48">
        <f t="shared" si="8"/>
        <v>14</v>
      </c>
      <c r="AW20" s="48">
        <f t="shared" si="0"/>
        <v>86</v>
      </c>
      <c r="AX20" s="48">
        <f t="shared" si="1"/>
        <v>120</v>
      </c>
      <c r="AY20" s="48">
        <f t="shared" si="2"/>
        <v>89</v>
      </c>
      <c r="AZ20" s="48">
        <f t="shared" si="3"/>
        <v>25</v>
      </c>
      <c r="BA20" s="49">
        <f t="shared" si="4"/>
        <v>26</v>
      </c>
      <c r="BB20" s="48">
        <f t="shared" si="5"/>
        <v>38</v>
      </c>
      <c r="BC20" s="65">
        <f t="shared" si="9"/>
        <v>674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v>0</v>
      </c>
      <c r="E21" s="177">
        <v>0</v>
      </c>
      <c r="F21" s="177">
        <v>242</v>
      </c>
      <c r="G21" s="177">
        <v>4</v>
      </c>
      <c r="H21" s="177">
        <v>15</v>
      </c>
      <c r="I21" s="177">
        <v>7</v>
      </c>
      <c r="J21" s="177">
        <v>7</v>
      </c>
      <c r="K21" s="177">
        <v>1</v>
      </c>
      <c r="L21" s="177">
        <v>21</v>
      </c>
      <c r="M21" s="177">
        <v>9</v>
      </c>
      <c r="N21" s="177">
        <v>19</v>
      </c>
      <c r="O21" s="177">
        <v>0</v>
      </c>
      <c r="P21" s="177">
        <v>1</v>
      </c>
      <c r="Q21" s="177">
        <v>7</v>
      </c>
      <c r="R21" s="177">
        <v>5</v>
      </c>
      <c r="S21" s="177">
        <v>19</v>
      </c>
      <c r="T21" s="177">
        <v>10</v>
      </c>
      <c r="U21" s="177">
        <v>13</v>
      </c>
      <c r="V21" s="177">
        <v>7</v>
      </c>
      <c r="W21" s="177">
        <v>0</v>
      </c>
      <c r="X21" s="177">
        <v>13</v>
      </c>
      <c r="Y21" s="177">
        <v>14</v>
      </c>
      <c r="Z21" s="177">
        <v>13</v>
      </c>
      <c r="AA21" s="177">
        <v>2</v>
      </c>
      <c r="AB21" s="177">
        <v>6</v>
      </c>
      <c r="AC21" s="177">
        <v>56</v>
      </c>
      <c r="AD21" s="177">
        <v>11</v>
      </c>
      <c r="AE21" s="177">
        <v>26</v>
      </c>
      <c r="AF21" s="177">
        <v>16</v>
      </c>
      <c r="AG21" s="177">
        <v>21</v>
      </c>
      <c r="AH21" s="177">
        <v>38</v>
      </c>
      <c r="AI21" s="177">
        <v>11</v>
      </c>
      <c r="AJ21" s="177">
        <v>7</v>
      </c>
      <c r="AK21" s="177">
        <v>55</v>
      </c>
      <c r="AL21" s="177">
        <v>7</v>
      </c>
      <c r="AM21" s="177">
        <v>7</v>
      </c>
      <c r="AN21" s="177">
        <v>5</v>
      </c>
      <c r="AO21" s="177">
        <v>23</v>
      </c>
      <c r="AP21" s="177">
        <v>4</v>
      </c>
      <c r="AQ21" s="177">
        <v>6</v>
      </c>
      <c r="AR21" s="177">
        <v>5</v>
      </c>
      <c r="AT21" s="48">
        <f t="shared" si="10"/>
        <v>0</v>
      </c>
      <c r="AU21" s="48">
        <f t="shared" si="7"/>
        <v>325</v>
      </c>
      <c r="AV21" s="48">
        <f t="shared" si="8"/>
        <v>13</v>
      </c>
      <c r="AW21" s="48">
        <f t="shared" si="0"/>
        <v>49</v>
      </c>
      <c r="AX21" s="48">
        <f t="shared" si="1"/>
        <v>48</v>
      </c>
      <c r="AY21" s="48">
        <f t="shared" si="2"/>
        <v>130</v>
      </c>
      <c r="AZ21" s="48">
        <f t="shared" si="3"/>
        <v>56</v>
      </c>
      <c r="BA21" s="49">
        <f t="shared" si="4"/>
        <v>74</v>
      </c>
      <c r="BB21" s="48">
        <f t="shared" si="5"/>
        <v>38</v>
      </c>
      <c r="BC21" s="65">
        <f t="shared" si="9"/>
        <v>733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v>0</v>
      </c>
      <c r="E22" s="177">
        <v>0</v>
      </c>
      <c r="F22" s="177">
        <v>524</v>
      </c>
      <c r="G22" s="177">
        <v>44</v>
      </c>
      <c r="H22" s="177">
        <v>32</v>
      </c>
      <c r="I22" s="177">
        <v>56</v>
      </c>
      <c r="J22" s="177">
        <v>57</v>
      </c>
      <c r="K22" s="177">
        <v>6</v>
      </c>
      <c r="L22" s="177">
        <v>21</v>
      </c>
      <c r="M22" s="177">
        <v>43</v>
      </c>
      <c r="N22" s="177">
        <v>84</v>
      </c>
      <c r="O22" s="177">
        <v>112</v>
      </c>
      <c r="P22" s="177">
        <v>42</v>
      </c>
      <c r="Q22" s="177">
        <v>29</v>
      </c>
      <c r="R22" s="177">
        <v>36</v>
      </c>
      <c r="S22" s="177">
        <v>44</v>
      </c>
      <c r="T22" s="177">
        <v>29</v>
      </c>
      <c r="U22" s="177">
        <v>23</v>
      </c>
      <c r="V22" s="177">
        <v>58</v>
      </c>
      <c r="W22" s="177">
        <v>10</v>
      </c>
      <c r="X22" s="177">
        <v>113</v>
      </c>
      <c r="Y22" s="177">
        <v>1</v>
      </c>
      <c r="Z22" s="177">
        <v>5</v>
      </c>
      <c r="AA22" s="177">
        <v>0</v>
      </c>
      <c r="AB22" s="177">
        <v>1</v>
      </c>
      <c r="AC22" s="177">
        <v>128</v>
      </c>
      <c r="AD22" s="177">
        <v>41</v>
      </c>
      <c r="AE22" s="177">
        <v>61</v>
      </c>
      <c r="AF22" s="177">
        <v>62</v>
      </c>
      <c r="AG22" s="177">
        <v>45</v>
      </c>
      <c r="AH22" s="177">
        <v>96</v>
      </c>
      <c r="AI22" s="177">
        <v>21</v>
      </c>
      <c r="AJ22" s="177">
        <v>38</v>
      </c>
      <c r="AK22" s="177">
        <v>110</v>
      </c>
      <c r="AL22" s="177">
        <v>18</v>
      </c>
      <c r="AM22" s="177">
        <v>34</v>
      </c>
      <c r="AN22" s="177">
        <v>11</v>
      </c>
      <c r="AO22" s="177">
        <v>26</v>
      </c>
      <c r="AP22" s="177">
        <v>2</v>
      </c>
      <c r="AQ22" s="177">
        <v>10</v>
      </c>
      <c r="AR22" s="177">
        <v>9</v>
      </c>
      <c r="AT22" s="48">
        <f t="shared" si="10"/>
        <v>0</v>
      </c>
      <c r="AU22" s="48">
        <f t="shared" si="7"/>
        <v>979</v>
      </c>
      <c r="AV22" s="48">
        <f t="shared" si="8"/>
        <v>107</v>
      </c>
      <c r="AW22" s="48">
        <f t="shared" si="0"/>
        <v>154</v>
      </c>
      <c r="AX22" s="48">
        <f t="shared" si="1"/>
        <v>130</v>
      </c>
      <c r="AY22" s="48">
        <f t="shared" si="2"/>
        <v>337</v>
      </c>
      <c r="AZ22" s="48">
        <f t="shared" si="3"/>
        <v>155</v>
      </c>
      <c r="BA22" s="49">
        <f t="shared" si="4"/>
        <v>173</v>
      </c>
      <c r="BB22" s="48">
        <f t="shared" si="5"/>
        <v>47</v>
      </c>
      <c r="BC22" s="65">
        <f t="shared" si="9"/>
        <v>2082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v>0</v>
      </c>
      <c r="E23" s="177">
        <v>0</v>
      </c>
      <c r="F23" s="177">
        <v>335</v>
      </c>
      <c r="G23" s="177">
        <v>33</v>
      </c>
      <c r="H23" s="177">
        <v>30</v>
      </c>
      <c r="I23" s="177">
        <v>46</v>
      </c>
      <c r="J23" s="177">
        <v>68</v>
      </c>
      <c r="K23" s="177">
        <v>2</v>
      </c>
      <c r="L23" s="177">
        <v>23</v>
      </c>
      <c r="M23" s="177">
        <v>31</v>
      </c>
      <c r="N23" s="177">
        <v>96</v>
      </c>
      <c r="O23" s="177">
        <v>74</v>
      </c>
      <c r="P23" s="177">
        <v>25</v>
      </c>
      <c r="Q23" s="177">
        <v>2</v>
      </c>
      <c r="R23" s="177">
        <v>24</v>
      </c>
      <c r="S23" s="177">
        <v>23</v>
      </c>
      <c r="T23" s="177">
        <v>6</v>
      </c>
      <c r="U23" s="177">
        <v>21</v>
      </c>
      <c r="V23" s="177">
        <v>2</v>
      </c>
      <c r="W23" s="177">
        <v>2</v>
      </c>
      <c r="X23" s="177">
        <v>29</v>
      </c>
      <c r="Y23" s="177">
        <v>10</v>
      </c>
      <c r="Z23" s="177">
        <v>6</v>
      </c>
      <c r="AA23" s="177">
        <v>0</v>
      </c>
      <c r="AB23" s="177">
        <v>6</v>
      </c>
      <c r="AC23" s="177">
        <v>3</v>
      </c>
      <c r="AD23" s="177">
        <v>0</v>
      </c>
      <c r="AE23" s="177">
        <v>1</v>
      </c>
      <c r="AF23" s="177">
        <v>0</v>
      </c>
      <c r="AG23" s="177">
        <v>8</v>
      </c>
      <c r="AH23" s="177">
        <v>77</v>
      </c>
      <c r="AI23" s="177">
        <v>8</v>
      </c>
      <c r="AJ23" s="177">
        <v>37</v>
      </c>
      <c r="AK23" s="177">
        <v>82</v>
      </c>
      <c r="AL23" s="177">
        <v>15</v>
      </c>
      <c r="AM23" s="177">
        <v>30</v>
      </c>
      <c r="AN23" s="177">
        <v>9</v>
      </c>
      <c r="AO23" s="177">
        <v>9</v>
      </c>
      <c r="AP23" s="177">
        <v>0</v>
      </c>
      <c r="AQ23" s="177">
        <v>0</v>
      </c>
      <c r="AR23" s="177">
        <v>0</v>
      </c>
      <c r="AT23" s="48">
        <f t="shared" si="10"/>
        <v>0</v>
      </c>
      <c r="AU23" s="48">
        <f t="shared" si="7"/>
        <v>738</v>
      </c>
      <c r="AV23" s="48">
        <f t="shared" si="8"/>
        <v>51</v>
      </c>
      <c r="AW23" s="48">
        <f t="shared" si="0"/>
        <v>52</v>
      </c>
      <c r="AX23" s="48">
        <f t="shared" si="1"/>
        <v>53</v>
      </c>
      <c r="AY23" s="48">
        <f t="shared" si="2"/>
        <v>12</v>
      </c>
      <c r="AZ23" s="48">
        <f t="shared" si="3"/>
        <v>122</v>
      </c>
      <c r="BA23" s="49">
        <f t="shared" si="4"/>
        <v>136</v>
      </c>
      <c r="BB23" s="48">
        <f t="shared" si="5"/>
        <v>9</v>
      </c>
      <c r="BC23" s="65">
        <f t="shared" si="9"/>
        <v>1173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v>0</v>
      </c>
      <c r="E24" s="177">
        <v>0</v>
      </c>
      <c r="F24" s="177">
        <v>294</v>
      </c>
      <c r="G24" s="177">
        <v>18</v>
      </c>
      <c r="H24" s="177">
        <v>13</v>
      </c>
      <c r="I24" s="177">
        <v>18</v>
      </c>
      <c r="J24" s="177">
        <v>33</v>
      </c>
      <c r="K24" s="177">
        <v>1</v>
      </c>
      <c r="L24" s="177">
        <v>17</v>
      </c>
      <c r="M24" s="177">
        <v>8</v>
      </c>
      <c r="N24" s="177">
        <v>18</v>
      </c>
      <c r="O24" s="177">
        <v>86</v>
      </c>
      <c r="P24" s="177">
        <v>22</v>
      </c>
      <c r="Q24" s="177">
        <v>12</v>
      </c>
      <c r="R24" s="177">
        <v>24</v>
      </c>
      <c r="S24" s="177">
        <v>24</v>
      </c>
      <c r="T24" s="177">
        <v>9</v>
      </c>
      <c r="U24" s="177">
        <v>9</v>
      </c>
      <c r="V24" s="177">
        <v>16</v>
      </c>
      <c r="W24" s="177">
        <v>36</v>
      </c>
      <c r="X24" s="177">
        <v>196</v>
      </c>
      <c r="Y24" s="177">
        <v>16</v>
      </c>
      <c r="Z24" s="177">
        <v>41</v>
      </c>
      <c r="AA24" s="177">
        <v>13</v>
      </c>
      <c r="AB24" s="177">
        <v>26</v>
      </c>
      <c r="AC24" s="177">
        <v>54</v>
      </c>
      <c r="AD24" s="177">
        <v>11</v>
      </c>
      <c r="AE24" s="177">
        <v>25</v>
      </c>
      <c r="AF24" s="177">
        <v>16</v>
      </c>
      <c r="AG24" s="177">
        <v>22</v>
      </c>
      <c r="AH24" s="177">
        <v>68</v>
      </c>
      <c r="AI24" s="177">
        <v>17</v>
      </c>
      <c r="AJ24" s="177">
        <v>15</v>
      </c>
      <c r="AK24" s="177">
        <v>31</v>
      </c>
      <c r="AL24" s="177">
        <v>5</v>
      </c>
      <c r="AM24" s="177">
        <v>7</v>
      </c>
      <c r="AN24" s="177">
        <v>6</v>
      </c>
      <c r="AO24" s="177">
        <v>52</v>
      </c>
      <c r="AP24" s="177">
        <v>10</v>
      </c>
      <c r="AQ24" s="177">
        <v>7</v>
      </c>
      <c r="AR24" s="177">
        <v>25</v>
      </c>
      <c r="AT24" s="48">
        <f t="shared" si="10"/>
        <v>0</v>
      </c>
      <c r="AU24" s="48">
        <f t="shared" si="7"/>
        <v>506</v>
      </c>
      <c r="AV24" s="48">
        <f t="shared" si="8"/>
        <v>58</v>
      </c>
      <c r="AW24" s="48">
        <f t="shared" si="0"/>
        <v>58</v>
      </c>
      <c r="AX24" s="48">
        <f t="shared" si="1"/>
        <v>328</v>
      </c>
      <c r="AY24" s="48">
        <f t="shared" si="2"/>
        <v>128</v>
      </c>
      <c r="AZ24" s="48">
        <f t="shared" si="3"/>
        <v>100</v>
      </c>
      <c r="BA24" s="49">
        <f t="shared" si="4"/>
        <v>49</v>
      </c>
      <c r="BB24" s="48">
        <f t="shared" si="5"/>
        <v>94</v>
      </c>
      <c r="BC24" s="65">
        <f t="shared" si="9"/>
        <v>1321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v>0</v>
      </c>
      <c r="E25" s="177">
        <v>0</v>
      </c>
      <c r="F25" s="177">
        <v>358</v>
      </c>
      <c r="G25" s="177">
        <v>24</v>
      </c>
      <c r="H25" s="177">
        <v>23</v>
      </c>
      <c r="I25" s="177">
        <v>22</v>
      </c>
      <c r="J25" s="177">
        <v>57</v>
      </c>
      <c r="K25" s="177">
        <v>4</v>
      </c>
      <c r="L25" s="177">
        <v>11</v>
      </c>
      <c r="M25" s="177">
        <v>18</v>
      </c>
      <c r="N25" s="177">
        <v>42</v>
      </c>
      <c r="O25" s="177">
        <v>89</v>
      </c>
      <c r="P25" s="177">
        <v>12</v>
      </c>
      <c r="Q25" s="177">
        <v>3</v>
      </c>
      <c r="R25" s="177">
        <v>6</v>
      </c>
      <c r="S25" s="177">
        <v>58</v>
      </c>
      <c r="T25" s="177">
        <v>14</v>
      </c>
      <c r="U25" s="177">
        <v>24</v>
      </c>
      <c r="V25" s="177">
        <v>38</v>
      </c>
      <c r="W25" s="177">
        <v>61</v>
      </c>
      <c r="X25" s="177">
        <v>230</v>
      </c>
      <c r="Y25" s="177">
        <v>17</v>
      </c>
      <c r="Z25" s="177">
        <v>45</v>
      </c>
      <c r="AA25" s="177">
        <v>12</v>
      </c>
      <c r="AB25" s="177">
        <v>26</v>
      </c>
      <c r="AC25" s="177">
        <v>61</v>
      </c>
      <c r="AD25" s="177">
        <v>30</v>
      </c>
      <c r="AE25" s="177">
        <v>27</v>
      </c>
      <c r="AF25" s="177">
        <v>31</v>
      </c>
      <c r="AG25" s="177">
        <v>35</v>
      </c>
      <c r="AH25" s="177">
        <v>90</v>
      </c>
      <c r="AI25" s="177">
        <v>18</v>
      </c>
      <c r="AJ25" s="177">
        <v>27</v>
      </c>
      <c r="AK25" s="177">
        <v>44</v>
      </c>
      <c r="AL25" s="177">
        <v>10</v>
      </c>
      <c r="AM25" s="177">
        <v>11</v>
      </c>
      <c r="AN25" s="177">
        <v>13</v>
      </c>
      <c r="AO25" s="177">
        <v>54</v>
      </c>
      <c r="AP25" s="177">
        <v>6</v>
      </c>
      <c r="AQ25" s="177">
        <v>5</v>
      </c>
      <c r="AR25" s="177">
        <v>30</v>
      </c>
      <c r="AT25" s="48">
        <f t="shared" si="10"/>
        <v>0</v>
      </c>
      <c r="AU25" s="48">
        <f t="shared" si="7"/>
        <v>648</v>
      </c>
      <c r="AV25" s="48">
        <f t="shared" si="8"/>
        <v>21</v>
      </c>
      <c r="AW25" s="48">
        <f t="shared" si="0"/>
        <v>134</v>
      </c>
      <c r="AX25" s="48">
        <f t="shared" si="1"/>
        <v>391</v>
      </c>
      <c r="AY25" s="48">
        <f t="shared" si="2"/>
        <v>184</v>
      </c>
      <c r="AZ25" s="48">
        <f t="shared" si="3"/>
        <v>135</v>
      </c>
      <c r="BA25" s="49">
        <f t="shared" si="4"/>
        <v>78</v>
      </c>
      <c r="BB25" s="48">
        <f t="shared" si="5"/>
        <v>95</v>
      </c>
      <c r="BC25" s="65">
        <f t="shared" si="9"/>
        <v>1686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v>0</v>
      </c>
      <c r="E26" s="177">
        <v>0</v>
      </c>
      <c r="F26" s="177">
        <v>255</v>
      </c>
      <c r="G26" s="177">
        <v>12</v>
      </c>
      <c r="H26" s="177">
        <v>9</v>
      </c>
      <c r="I26" s="177">
        <v>16</v>
      </c>
      <c r="J26" s="177">
        <v>19</v>
      </c>
      <c r="K26" s="177">
        <v>5</v>
      </c>
      <c r="L26" s="177">
        <v>9</v>
      </c>
      <c r="M26" s="177">
        <v>11</v>
      </c>
      <c r="N26" s="177">
        <v>21</v>
      </c>
      <c r="O26" s="177">
        <v>50</v>
      </c>
      <c r="P26" s="177">
        <v>5</v>
      </c>
      <c r="Q26" s="177">
        <v>2</v>
      </c>
      <c r="R26" s="177">
        <v>13</v>
      </c>
      <c r="S26" s="177">
        <v>28</v>
      </c>
      <c r="T26" s="177">
        <v>10</v>
      </c>
      <c r="U26" s="177">
        <v>6</v>
      </c>
      <c r="V26" s="177">
        <v>12</v>
      </c>
      <c r="W26" s="177">
        <v>28</v>
      </c>
      <c r="X26" s="177">
        <v>142</v>
      </c>
      <c r="Y26" s="177">
        <v>9</v>
      </c>
      <c r="Z26" s="177">
        <v>33</v>
      </c>
      <c r="AA26" s="177">
        <v>9</v>
      </c>
      <c r="AB26" s="177">
        <v>13</v>
      </c>
      <c r="AC26" s="177">
        <v>40</v>
      </c>
      <c r="AD26" s="177">
        <v>7</v>
      </c>
      <c r="AE26" s="177">
        <v>14</v>
      </c>
      <c r="AF26" s="177">
        <v>14</v>
      </c>
      <c r="AG26" s="177">
        <v>15</v>
      </c>
      <c r="AH26" s="177">
        <v>59</v>
      </c>
      <c r="AI26" s="177">
        <v>17</v>
      </c>
      <c r="AJ26" s="177">
        <v>9</v>
      </c>
      <c r="AK26" s="177">
        <v>49</v>
      </c>
      <c r="AL26" s="177">
        <v>3</v>
      </c>
      <c r="AM26" s="177">
        <v>5</v>
      </c>
      <c r="AN26" s="177">
        <v>3</v>
      </c>
      <c r="AO26" s="177">
        <v>21</v>
      </c>
      <c r="AP26" s="177">
        <v>10</v>
      </c>
      <c r="AQ26" s="177">
        <v>13</v>
      </c>
      <c r="AR26" s="177">
        <v>15</v>
      </c>
      <c r="AT26" s="48">
        <f t="shared" si="10"/>
        <v>0</v>
      </c>
      <c r="AU26" s="48">
        <f t="shared" si="7"/>
        <v>407</v>
      </c>
      <c r="AV26" s="48">
        <f t="shared" si="8"/>
        <v>20</v>
      </c>
      <c r="AW26" s="48">
        <f t="shared" si="0"/>
        <v>56</v>
      </c>
      <c r="AX26" s="48">
        <f t="shared" si="1"/>
        <v>234</v>
      </c>
      <c r="AY26" s="48">
        <f t="shared" si="2"/>
        <v>90</v>
      </c>
      <c r="AZ26" s="48">
        <f t="shared" si="3"/>
        <v>85</v>
      </c>
      <c r="BA26" s="49">
        <f t="shared" si="4"/>
        <v>60</v>
      </c>
      <c r="BB26" s="48">
        <f t="shared" si="5"/>
        <v>59</v>
      </c>
      <c r="BC26" s="65">
        <f t="shared" si="9"/>
        <v>1011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v>0</v>
      </c>
      <c r="E27" s="177">
        <v>0</v>
      </c>
      <c r="F27" s="177">
        <v>907</v>
      </c>
      <c r="G27" s="177">
        <v>54</v>
      </c>
      <c r="H27" s="177">
        <v>45</v>
      </c>
      <c r="I27" s="177">
        <v>56</v>
      </c>
      <c r="J27" s="177">
        <v>109</v>
      </c>
      <c r="K27" s="177">
        <v>10</v>
      </c>
      <c r="L27" s="177">
        <v>37</v>
      </c>
      <c r="M27" s="177">
        <v>37</v>
      </c>
      <c r="N27" s="177">
        <v>81</v>
      </c>
      <c r="O27" s="177">
        <v>225</v>
      </c>
      <c r="P27" s="177">
        <v>39</v>
      </c>
      <c r="Q27" s="177">
        <v>17</v>
      </c>
      <c r="R27" s="177">
        <v>43</v>
      </c>
      <c r="S27" s="177">
        <v>110</v>
      </c>
      <c r="T27" s="177">
        <v>33</v>
      </c>
      <c r="U27" s="177">
        <v>39</v>
      </c>
      <c r="V27" s="177">
        <v>66</v>
      </c>
      <c r="W27" s="177">
        <v>125</v>
      </c>
      <c r="X27" s="177">
        <v>568</v>
      </c>
      <c r="Y27" s="177">
        <v>42</v>
      </c>
      <c r="Z27" s="177">
        <v>119</v>
      </c>
      <c r="AA27" s="177">
        <v>34</v>
      </c>
      <c r="AB27" s="177">
        <v>65</v>
      </c>
      <c r="AC27" s="177">
        <v>155</v>
      </c>
      <c r="AD27" s="177">
        <v>48</v>
      </c>
      <c r="AE27" s="177">
        <v>66</v>
      </c>
      <c r="AF27" s="177">
        <v>61</v>
      </c>
      <c r="AG27" s="177">
        <v>72</v>
      </c>
      <c r="AH27" s="177">
        <v>217</v>
      </c>
      <c r="AI27" s="177">
        <v>52</v>
      </c>
      <c r="AJ27" s="177">
        <v>51</v>
      </c>
      <c r="AK27" s="177">
        <v>124</v>
      </c>
      <c r="AL27" s="177">
        <v>18</v>
      </c>
      <c r="AM27" s="177">
        <v>23</v>
      </c>
      <c r="AN27" s="177">
        <v>22</v>
      </c>
      <c r="AO27" s="177">
        <v>127</v>
      </c>
      <c r="AP27" s="177">
        <v>26</v>
      </c>
      <c r="AQ27" s="177">
        <v>25</v>
      </c>
      <c r="AR27" s="177">
        <v>70</v>
      </c>
      <c r="AT27" s="48">
        <f t="shared" si="10"/>
        <v>0</v>
      </c>
      <c r="AU27" s="48">
        <f t="shared" si="7"/>
        <v>1561</v>
      </c>
      <c r="AV27" s="48">
        <f t="shared" si="8"/>
        <v>99</v>
      </c>
      <c r="AW27" s="48">
        <f t="shared" si="0"/>
        <v>248</v>
      </c>
      <c r="AX27" s="48">
        <f t="shared" si="1"/>
        <v>953</v>
      </c>
      <c r="AY27" s="48">
        <f t="shared" si="2"/>
        <v>402</v>
      </c>
      <c r="AZ27" s="48">
        <f t="shared" si="3"/>
        <v>320</v>
      </c>
      <c r="BA27" s="49">
        <f t="shared" si="4"/>
        <v>187</v>
      </c>
      <c r="BB27" s="48">
        <f t="shared" si="5"/>
        <v>248</v>
      </c>
      <c r="BC27" s="65">
        <f t="shared" si="9"/>
        <v>4018</v>
      </c>
    </row>
  </sheetData>
  <sheetProtection selectLockedCells="1"/>
  <conditionalFormatting sqref="B3:AR3">
    <cfRule type="expression" dxfId="35" priority="2">
      <formula>_xludf.MOD(_xludf.ROW(),2)=0</formula>
    </cfRule>
  </conditionalFormatting>
  <conditionalFormatting sqref="A3">
    <cfRule type="expression" dxfId="34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F6C-20E4-468B-919D-DB6597E5A9D7}">
  <dimension ref="A1:BP27"/>
  <sheetViews>
    <sheetView showGridLines="0" zoomScale="80" zoomScaleNormal="80" workbookViewId="0">
      <pane xSplit="3" ySplit="3" topLeftCell="D4" activePane="bottomRight" state="frozen"/>
      <selection activeCell="D4" sqref="D4:AR27"/>
      <selection pane="topRight" activeCell="D4" sqref="D4:AR27"/>
      <selection pane="bottomLeft" activeCell="D4" sqref="D4:AR27"/>
      <selection pane="bottomRight" activeCell="F16" sqref="F16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.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 t="str">
        <f>"INDICADORES   " &amp; Config!B15&amp;"   "&amp;Config!E12</f>
        <v>INDICADORES   RED   2022</v>
      </c>
      <c r="C2" s="181"/>
      <c r="G2" s="34"/>
      <c r="H2" s="34"/>
      <c r="K2" s="35"/>
      <c r="L2" s="1"/>
      <c r="M2" s="1"/>
      <c r="N2" s="63">
        <v>27097</v>
      </c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213</v>
      </c>
      <c r="E3" s="52" t="s">
        <v>211</v>
      </c>
      <c r="F3" s="52" t="s">
        <v>214</v>
      </c>
      <c r="G3" s="52" t="s">
        <v>215</v>
      </c>
      <c r="H3" s="52" t="s">
        <v>216</v>
      </c>
      <c r="I3" s="52" t="s">
        <v>217</v>
      </c>
      <c r="J3" s="52" t="s">
        <v>218</v>
      </c>
      <c r="K3" s="52" t="s">
        <v>219</v>
      </c>
      <c r="L3" s="52" t="s">
        <v>220</v>
      </c>
      <c r="M3" s="52" t="s">
        <v>221</v>
      </c>
      <c r="N3" s="52" t="s">
        <v>222</v>
      </c>
      <c r="O3" s="52" t="s">
        <v>212</v>
      </c>
      <c r="P3" s="52" t="s">
        <v>68</v>
      </c>
      <c r="Q3" s="52" t="s">
        <v>223</v>
      </c>
      <c r="R3" s="52" t="s">
        <v>224</v>
      </c>
      <c r="S3" s="52" t="s">
        <v>63</v>
      </c>
      <c r="T3" s="52" t="s">
        <v>225</v>
      </c>
      <c r="U3" s="52" t="s">
        <v>226</v>
      </c>
      <c r="V3" s="52" t="s">
        <v>227</v>
      </c>
      <c r="W3" s="52" t="s">
        <v>65</v>
      </c>
      <c r="X3" s="52" t="s">
        <v>64</v>
      </c>
      <c r="Y3" s="52" t="s">
        <v>228</v>
      </c>
      <c r="Z3" s="52" t="s">
        <v>229</v>
      </c>
      <c r="AA3" s="52" t="s">
        <v>230</v>
      </c>
      <c r="AB3" s="52" t="s">
        <v>231</v>
      </c>
      <c r="AC3" s="52" t="s">
        <v>62</v>
      </c>
      <c r="AD3" s="52" t="s">
        <v>232</v>
      </c>
      <c r="AE3" s="52" t="s">
        <v>233</v>
      </c>
      <c r="AF3" s="52" t="s">
        <v>234</v>
      </c>
      <c r="AG3" s="52" t="s">
        <v>235</v>
      </c>
      <c r="AH3" s="52" t="s">
        <v>66</v>
      </c>
      <c r="AI3" s="52" t="s">
        <v>236</v>
      </c>
      <c r="AJ3" s="52" t="s">
        <v>237</v>
      </c>
      <c r="AK3" s="52" t="s">
        <v>61</v>
      </c>
      <c r="AL3" s="52" t="s">
        <v>238</v>
      </c>
      <c r="AM3" s="52" t="s">
        <v>239</v>
      </c>
      <c r="AN3" s="52" t="s">
        <v>240</v>
      </c>
      <c r="AO3" s="52" t="s">
        <v>72</v>
      </c>
      <c r="AP3" s="52" t="s">
        <v>241</v>
      </c>
      <c r="AQ3" s="52" t="s">
        <v>242</v>
      </c>
      <c r="AR3" s="52" t="s">
        <v>243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/>
      <c r="E4" s="177"/>
      <c r="F4" s="177">
        <v>336</v>
      </c>
      <c r="G4" s="177">
        <v>19</v>
      </c>
      <c r="H4" s="177">
        <v>10</v>
      </c>
      <c r="I4" s="177">
        <v>21</v>
      </c>
      <c r="J4" s="177">
        <v>40</v>
      </c>
      <c r="K4" s="177">
        <v>4</v>
      </c>
      <c r="L4" s="177">
        <v>17</v>
      </c>
      <c r="M4" s="177">
        <v>13</v>
      </c>
      <c r="N4" s="177">
        <v>28</v>
      </c>
      <c r="O4" s="177">
        <v>75</v>
      </c>
      <c r="P4" s="177">
        <v>21</v>
      </c>
      <c r="Q4" s="177">
        <v>12</v>
      </c>
      <c r="R4" s="177">
        <v>21</v>
      </c>
      <c r="S4" s="177">
        <v>48</v>
      </c>
      <c r="T4" s="177">
        <v>14</v>
      </c>
      <c r="U4" s="177">
        <v>10</v>
      </c>
      <c r="V4" s="177">
        <v>23</v>
      </c>
      <c r="W4" s="177">
        <v>26</v>
      </c>
      <c r="X4" s="177">
        <v>182</v>
      </c>
      <c r="Y4" s="177">
        <v>9</v>
      </c>
      <c r="Z4" s="177">
        <v>38</v>
      </c>
      <c r="AA4" s="177">
        <v>8</v>
      </c>
      <c r="AB4" s="177">
        <v>21</v>
      </c>
      <c r="AC4" s="177">
        <v>52</v>
      </c>
      <c r="AD4" s="177">
        <v>14</v>
      </c>
      <c r="AE4" s="177">
        <v>26</v>
      </c>
      <c r="AF4" s="177">
        <v>13</v>
      </c>
      <c r="AG4" s="177">
        <v>15</v>
      </c>
      <c r="AH4" s="177">
        <v>59</v>
      </c>
      <c r="AI4" s="177">
        <v>6</v>
      </c>
      <c r="AJ4" s="177">
        <v>11</v>
      </c>
      <c r="AK4" s="177">
        <v>53</v>
      </c>
      <c r="AL4" s="177">
        <v>4</v>
      </c>
      <c r="AM4" s="177">
        <v>9</v>
      </c>
      <c r="AN4" s="177">
        <v>2</v>
      </c>
      <c r="AO4" s="177">
        <v>82</v>
      </c>
      <c r="AP4" s="177">
        <v>2</v>
      </c>
      <c r="AQ4" s="177">
        <v>10</v>
      </c>
      <c r="AR4" s="177">
        <v>16</v>
      </c>
      <c r="AT4" s="48">
        <f>SUM(D4)</f>
        <v>0</v>
      </c>
      <c r="AU4" s="48">
        <f>+SUM(F4:O4)</f>
        <v>563</v>
      </c>
      <c r="AV4" s="48">
        <f>+SUM(P4:R4)</f>
        <v>54</v>
      </c>
      <c r="AW4" s="48">
        <f t="shared" ref="AW4:AW27" si="0">+SUM(S4:V4)</f>
        <v>95</v>
      </c>
      <c r="AX4" s="48">
        <f t="shared" ref="AX4:AX27" si="1">+SUM(W4:AB4)</f>
        <v>284</v>
      </c>
      <c r="AY4" s="48">
        <f t="shared" ref="AY4:AY27" si="2">+SUM(AC4:AG4)</f>
        <v>120</v>
      </c>
      <c r="AZ4" s="48">
        <f t="shared" ref="AZ4:AZ27" si="3">+SUM(AH4:AJ4)</f>
        <v>76</v>
      </c>
      <c r="BA4" s="49">
        <f t="shared" ref="BA4:BA27" si="4">+SUM(AK4:AN4)</f>
        <v>68</v>
      </c>
      <c r="BB4" s="48">
        <f t="shared" ref="BB4:BB27" si="5">+SUM(AO4:AR4)</f>
        <v>110</v>
      </c>
      <c r="BC4" s="65">
        <f>SUM(AT4:BB4)</f>
        <v>1370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v>33</v>
      </c>
      <c r="E5" s="177">
        <v>0</v>
      </c>
      <c r="F5" s="177">
        <v>20</v>
      </c>
      <c r="G5" s="177">
        <v>0</v>
      </c>
      <c r="H5" s="177">
        <v>0</v>
      </c>
      <c r="I5" s="177">
        <v>0</v>
      </c>
      <c r="J5" s="177">
        <v>0</v>
      </c>
      <c r="K5" s="177">
        <v>1</v>
      </c>
      <c r="L5" s="177">
        <v>0</v>
      </c>
      <c r="M5" s="177">
        <v>0</v>
      </c>
      <c r="N5" s="177">
        <v>2</v>
      </c>
      <c r="O5" s="177">
        <v>3</v>
      </c>
      <c r="P5" s="177">
        <v>0</v>
      </c>
      <c r="Q5" s="177">
        <v>0</v>
      </c>
      <c r="R5" s="177">
        <v>0</v>
      </c>
      <c r="S5" s="177">
        <v>1</v>
      </c>
      <c r="T5" s="177">
        <v>0</v>
      </c>
      <c r="U5" s="177">
        <v>0</v>
      </c>
      <c r="V5" s="177">
        <v>0</v>
      </c>
      <c r="W5" s="177">
        <v>3</v>
      </c>
      <c r="X5" s="177">
        <v>9</v>
      </c>
      <c r="Y5" s="177">
        <v>0</v>
      </c>
      <c r="Z5" s="177">
        <v>2</v>
      </c>
      <c r="AA5" s="177">
        <v>0</v>
      </c>
      <c r="AB5" s="177">
        <v>1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10</v>
      </c>
      <c r="AI5" s="177">
        <v>2</v>
      </c>
      <c r="AJ5" s="177">
        <v>0</v>
      </c>
      <c r="AK5" s="177">
        <v>1</v>
      </c>
      <c r="AL5" s="177">
        <v>0</v>
      </c>
      <c r="AM5" s="177">
        <v>3</v>
      </c>
      <c r="AN5" s="177">
        <v>0</v>
      </c>
      <c r="AO5" s="177">
        <v>0</v>
      </c>
      <c r="AP5" s="177">
        <v>0</v>
      </c>
      <c r="AQ5" s="177">
        <v>4</v>
      </c>
      <c r="AR5" s="177">
        <v>0</v>
      </c>
      <c r="AT5" s="48">
        <f t="shared" ref="AT5:AT8" si="6">SUM(D5)</f>
        <v>33</v>
      </c>
      <c r="AU5" s="48">
        <f t="shared" ref="AU5:AU27" si="7">+SUM(F5:O5)</f>
        <v>26</v>
      </c>
      <c r="AV5" s="48">
        <f t="shared" ref="AV5:AV27" si="8">+SUM(P5:R5)</f>
        <v>0</v>
      </c>
      <c r="AW5" s="48">
        <f t="shared" si="0"/>
        <v>1</v>
      </c>
      <c r="AX5" s="48">
        <f t="shared" si="1"/>
        <v>15</v>
      </c>
      <c r="AY5" s="48">
        <f t="shared" si="2"/>
        <v>0</v>
      </c>
      <c r="AZ5" s="48">
        <f t="shared" si="3"/>
        <v>12</v>
      </c>
      <c r="BA5" s="49">
        <f t="shared" si="4"/>
        <v>4</v>
      </c>
      <c r="BB5" s="48">
        <f t="shared" si="5"/>
        <v>4</v>
      </c>
      <c r="BC5" s="65">
        <f t="shared" ref="BC5:BC27" si="9">SUM(AT5:BB5)</f>
        <v>95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v>78</v>
      </c>
      <c r="E6" s="177">
        <v>0</v>
      </c>
      <c r="F6" s="177">
        <v>16</v>
      </c>
      <c r="G6" s="177">
        <v>0</v>
      </c>
      <c r="H6" s="177">
        <v>0</v>
      </c>
      <c r="I6" s="177">
        <v>1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1</v>
      </c>
      <c r="T6" s="177">
        <v>0</v>
      </c>
      <c r="U6" s="177">
        <v>0</v>
      </c>
      <c r="V6" s="177">
        <v>0</v>
      </c>
      <c r="W6" s="177">
        <v>3</v>
      </c>
      <c r="X6" s="177">
        <v>13</v>
      </c>
      <c r="Y6" s="177">
        <v>0</v>
      </c>
      <c r="Z6" s="177">
        <v>0</v>
      </c>
      <c r="AA6" s="177">
        <v>0</v>
      </c>
      <c r="AB6" s="177">
        <v>0</v>
      </c>
      <c r="AC6" s="177">
        <v>11</v>
      </c>
      <c r="AD6" s="177">
        <v>0</v>
      </c>
      <c r="AE6" s="177">
        <v>4</v>
      </c>
      <c r="AF6" s="177">
        <v>0</v>
      </c>
      <c r="AG6" s="177">
        <v>1</v>
      </c>
      <c r="AH6" s="177">
        <v>8</v>
      </c>
      <c r="AI6" s="177">
        <v>2</v>
      </c>
      <c r="AJ6" s="177">
        <v>0</v>
      </c>
      <c r="AK6" s="177">
        <v>3</v>
      </c>
      <c r="AL6" s="177">
        <v>0</v>
      </c>
      <c r="AM6" s="177">
        <v>2</v>
      </c>
      <c r="AN6" s="177">
        <v>0</v>
      </c>
      <c r="AO6" s="177">
        <v>2</v>
      </c>
      <c r="AP6" s="177">
        <v>0</v>
      </c>
      <c r="AQ6" s="177">
        <v>4</v>
      </c>
      <c r="AR6" s="177">
        <v>0</v>
      </c>
      <c r="AT6" s="48">
        <f t="shared" si="6"/>
        <v>78</v>
      </c>
      <c r="AU6" s="48">
        <f t="shared" si="7"/>
        <v>17</v>
      </c>
      <c r="AV6" s="48">
        <f t="shared" si="8"/>
        <v>0</v>
      </c>
      <c r="AW6" s="48">
        <f t="shared" si="0"/>
        <v>1</v>
      </c>
      <c r="AX6" s="48">
        <f t="shared" si="1"/>
        <v>16</v>
      </c>
      <c r="AY6" s="48">
        <f t="shared" si="2"/>
        <v>16</v>
      </c>
      <c r="AZ6" s="48">
        <f t="shared" si="3"/>
        <v>10</v>
      </c>
      <c r="BA6" s="49">
        <f t="shared" si="4"/>
        <v>5</v>
      </c>
      <c r="BB6" s="48">
        <f t="shared" si="5"/>
        <v>6</v>
      </c>
      <c r="BC6" s="65">
        <f t="shared" si="9"/>
        <v>149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v>1</v>
      </c>
      <c r="E7" s="177"/>
      <c r="F7" s="177">
        <v>179</v>
      </c>
      <c r="G7" s="177">
        <v>14</v>
      </c>
      <c r="H7" s="177">
        <v>6</v>
      </c>
      <c r="I7" s="177">
        <v>8</v>
      </c>
      <c r="J7" s="177">
        <v>32</v>
      </c>
      <c r="K7" s="177">
        <v>1</v>
      </c>
      <c r="L7" s="177">
        <v>5</v>
      </c>
      <c r="M7" s="177">
        <v>11</v>
      </c>
      <c r="N7" s="177">
        <v>9</v>
      </c>
      <c r="O7" s="177"/>
      <c r="P7" s="177">
        <v>19</v>
      </c>
      <c r="Q7" s="177">
        <v>10</v>
      </c>
      <c r="R7" s="177">
        <v>8</v>
      </c>
      <c r="S7" s="177">
        <v>43</v>
      </c>
      <c r="T7" s="177">
        <v>9</v>
      </c>
      <c r="U7" s="177">
        <v>11</v>
      </c>
      <c r="V7" s="177">
        <v>28</v>
      </c>
      <c r="W7" s="177">
        <v>21</v>
      </c>
      <c r="X7" s="177">
        <v>77</v>
      </c>
      <c r="Y7" s="177">
        <v>5</v>
      </c>
      <c r="Z7" s="177">
        <v>15</v>
      </c>
      <c r="AA7" s="177">
        <v>7</v>
      </c>
      <c r="AB7" s="177">
        <v>4</v>
      </c>
      <c r="AC7" s="177">
        <v>14</v>
      </c>
      <c r="AD7" s="177">
        <v>11</v>
      </c>
      <c r="AE7" s="177">
        <v>9</v>
      </c>
      <c r="AF7" s="177">
        <v>10</v>
      </c>
      <c r="AG7" s="177">
        <v>16</v>
      </c>
      <c r="AH7" s="177">
        <v>19</v>
      </c>
      <c r="AI7" s="177">
        <v>1</v>
      </c>
      <c r="AJ7" s="177">
        <v>5</v>
      </c>
      <c r="AK7" s="177">
        <v>29</v>
      </c>
      <c r="AL7" s="177">
        <v>7</v>
      </c>
      <c r="AM7" s="177">
        <v>7</v>
      </c>
      <c r="AN7" s="177">
        <v>7</v>
      </c>
      <c r="AO7" s="177">
        <v>27</v>
      </c>
      <c r="AP7" s="177">
        <v>0</v>
      </c>
      <c r="AQ7" s="177">
        <v>5</v>
      </c>
      <c r="AR7" s="177">
        <v>14</v>
      </c>
      <c r="AT7" s="48">
        <f t="shared" si="6"/>
        <v>1</v>
      </c>
      <c r="AU7" s="48">
        <f t="shared" si="7"/>
        <v>265</v>
      </c>
      <c r="AV7" s="48">
        <f t="shared" si="8"/>
        <v>37</v>
      </c>
      <c r="AW7" s="48">
        <f t="shared" si="0"/>
        <v>91</v>
      </c>
      <c r="AX7" s="48">
        <f t="shared" si="1"/>
        <v>129</v>
      </c>
      <c r="AY7" s="48">
        <f t="shared" si="2"/>
        <v>60</v>
      </c>
      <c r="AZ7" s="48">
        <f t="shared" si="3"/>
        <v>25</v>
      </c>
      <c r="BA7" s="49">
        <f t="shared" si="4"/>
        <v>50</v>
      </c>
      <c r="BB7" s="48">
        <f t="shared" si="5"/>
        <v>46</v>
      </c>
      <c r="BC7" s="65">
        <f t="shared" si="9"/>
        <v>704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>
        <v>0</v>
      </c>
      <c r="E8" s="177"/>
      <c r="F8" s="177">
        <v>45</v>
      </c>
      <c r="G8" s="177">
        <v>8</v>
      </c>
      <c r="H8" s="177">
        <v>0</v>
      </c>
      <c r="I8" s="177">
        <v>1</v>
      </c>
      <c r="J8" s="177">
        <v>6</v>
      </c>
      <c r="K8" s="177">
        <v>1</v>
      </c>
      <c r="L8" s="177">
        <v>1</v>
      </c>
      <c r="M8" s="177">
        <v>4</v>
      </c>
      <c r="N8" s="177">
        <v>5</v>
      </c>
      <c r="O8" s="177"/>
      <c r="P8" s="177">
        <v>12</v>
      </c>
      <c r="Q8" s="177">
        <v>7</v>
      </c>
      <c r="R8" s="177">
        <v>6</v>
      </c>
      <c r="S8" s="177">
        <v>14</v>
      </c>
      <c r="T8" s="177">
        <v>6</v>
      </c>
      <c r="U8" s="177">
        <v>5</v>
      </c>
      <c r="V8" s="177">
        <v>4</v>
      </c>
      <c r="W8" s="177">
        <v>1</v>
      </c>
      <c r="X8" s="177">
        <v>16</v>
      </c>
      <c r="Y8" s="177">
        <v>1</v>
      </c>
      <c r="Z8" s="177">
        <v>6</v>
      </c>
      <c r="AA8" s="177">
        <v>2</v>
      </c>
      <c r="AB8" s="177">
        <v>4</v>
      </c>
      <c r="AC8" s="177">
        <v>3</v>
      </c>
      <c r="AD8" s="177">
        <v>0</v>
      </c>
      <c r="AE8" s="177">
        <v>6</v>
      </c>
      <c r="AF8" s="177">
        <v>6</v>
      </c>
      <c r="AG8" s="177">
        <v>2</v>
      </c>
      <c r="AH8" s="177">
        <v>3</v>
      </c>
      <c r="AI8" s="177">
        <v>3</v>
      </c>
      <c r="AJ8" s="177">
        <v>3</v>
      </c>
      <c r="AK8" s="177">
        <v>13</v>
      </c>
      <c r="AL8" s="177">
        <v>4</v>
      </c>
      <c r="AM8" s="177">
        <v>0</v>
      </c>
      <c r="AN8" s="177">
        <v>0</v>
      </c>
      <c r="AO8" s="177">
        <v>18</v>
      </c>
      <c r="AP8" s="177">
        <v>0</v>
      </c>
      <c r="AQ8" s="177">
        <v>0</v>
      </c>
      <c r="AR8" s="177">
        <v>4</v>
      </c>
      <c r="AT8" s="48">
        <f t="shared" si="6"/>
        <v>0</v>
      </c>
      <c r="AU8" s="48">
        <f t="shared" si="7"/>
        <v>71</v>
      </c>
      <c r="AV8" s="48">
        <f t="shared" si="8"/>
        <v>25</v>
      </c>
      <c r="AW8" s="48">
        <f t="shared" si="0"/>
        <v>29</v>
      </c>
      <c r="AX8" s="48">
        <f t="shared" si="1"/>
        <v>30</v>
      </c>
      <c r="AY8" s="48">
        <f t="shared" si="2"/>
        <v>17</v>
      </c>
      <c r="AZ8" s="48">
        <f t="shared" si="3"/>
        <v>9</v>
      </c>
      <c r="BA8" s="49">
        <f t="shared" si="4"/>
        <v>17</v>
      </c>
      <c r="BB8" s="48">
        <f t="shared" si="5"/>
        <v>22</v>
      </c>
      <c r="BC8" s="65">
        <f t="shared" si="9"/>
        <v>220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v>1383</v>
      </c>
      <c r="E9" s="177"/>
      <c r="F9" s="177">
        <v>0</v>
      </c>
      <c r="G9" s="177">
        <v>0</v>
      </c>
      <c r="H9" s="177">
        <v>3</v>
      </c>
      <c r="I9" s="177">
        <v>1</v>
      </c>
      <c r="J9" s="177">
        <v>1</v>
      </c>
      <c r="K9" s="177">
        <v>1</v>
      </c>
      <c r="L9" s="177">
        <v>0</v>
      </c>
      <c r="M9" s="177">
        <v>4</v>
      </c>
      <c r="N9" s="177">
        <v>4</v>
      </c>
      <c r="O9" s="177"/>
      <c r="P9" s="177">
        <v>64</v>
      </c>
      <c r="Q9" s="177"/>
      <c r="R9" s="177"/>
      <c r="S9" s="177">
        <v>0</v>
      </c>
      <c r="T9" s="177"/>
      <c r="U9" s="177"/>
      <c r="V9" s="177">
        <v>1</v>
      </c>
      <c r="W9" s="177"/>
      <c r="X9" s="177">
        <v>187</v>
      </c>
      <c r="Y9" s="177"/>
      <c r="Z9" s="177"/>
      <c r="AA9" s="177"/>
      <c r="AB9" s="177">
        <v>0</v>
      </c>
      <c r="AC9" s="177">
        <v>33</v>
      </c>
      <c r="AD9" s="177"/>
      <c r="AE9" s="177"/>
      <c r="AF9" s="177"/>
      <c r="AG9" s="177">
        <v>0</v>
      </c>
      <c r="AH9" s="177">
        <v>88</v>
      </c>
      <c r="AI9" s="177"/>
      <c r="AJ9" s="177"/>
      <c r="AK9" s="177">
        <v>2</v>
      </c>
      <c r="AL9" s="177"/>
      <c r="AM9" s="177"/>
      <c r="AN9" s="177"/>
      <c r="AO9" s="177">
        <v>20</v>
      </c>
      <c r="AP9" s="177"/>
      <c r="AQ9" s="177">
        <v>0</v>
      </c>
      <c r="AR9" s="177"/>
      <c r="AT9" s="48">
        <f t="shared" ref="AT9:AT27" si="10">SUM(D9)</f>
        <v>1383</v>
      </c>
      <c r="AU9" s="48">
        <f t="shared" si="7"/>
        <v>14</v>
      </c>
      <c r="AV9" s="48">
        <f t="shared" si="8"/>
        <v>64</v>
      </c>
      <c r="AW9" s="48">
        <f t="shared" si="0"/>
        <v>1</v>
      </c>
      <c r="AX9" s="48">
        <f t="shared" si="1"/>
        <v>187</v>
      </c>
      <c r="AY9" s="48">
        <f t="shared" si="2"/>
        <v>33</v>
      </c>
      <c r="AZ9" s="48">
        <f t="shared" si="3"/>
        <v>88</v>
      </c>
      <c r="BA9" s="49">
        <f t="shared" si="4"/>
        <v>2</v>
      </c>
      <c r="BB9" s="48">
        <f t="shared" si="5"/>
        <v>20</v>
      </c>
      <c r="BC9" s="65">
        <f t="shared" si="9"/>
        <v>1792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/>
      <c r="E10" s="177"/>
      <c r="F10" s="177">
        <v>348</v>
      </c>
      <c r="G10" s="177">
        <v>21</v>
      </c>
      <c r="H10" s="177">
        <v>15</v>
      </c>
      <c r="I10" s="177">
        <v>17</v>
      </c>
      <c r="J10" s="177">
        <v>33</v>
      </c>
      <c r="K10" s="177">
        <v>2</v>
      </c>
      <c r="L10" s="177">
        <v>12</v>
      </c>
      <c r="M10" s="177">
        <v>13</v>
      </c>
      <c r="N10" s="177">
        <v>25</v>
      </c>
      <c r="O10" s="177">
        <v>97</v>
      </c>
      <c r="P10" s="177">
        <v>36</v>
      </c>
      <c r="Q10" s="177">
        <v>11</v>
      </c>
      <c r="R10" s="177">
        <v>31</v>
      </c>
      <c r="S10" s="177">
        <v>49</v>
      </c>
      <c r="T10" s="177">
        <v>15</v>
      </c>
      <c r="U10" s="177">
        <v>11</v>
      </c>
      <c r="V10" s="177">
        <v>24</v>
      </c>
      <c r="W10" s="177">
        <v>31</v>
      </c>
      <c r="X10" s="177">
        <v>206</v>
      </c>
      <c r="Y10" s="177">
        <v>10</v>
      </c>
      <c r="Z10" s="177">
        <v>24</v>
      </c>
      <c r="AA10" s="177">
        <v>12</v>
      </c>
      <c r="AB10" s="177">
        <v>24</v>
      </c>
      <c r="AC10" s="177">
        <v>52</v>
      </c>
      <c r="AD10" s="177">
        <v>7</v>
      </c>
      <c r="AE10" s="177">
        <v>23</v>
      </c>
      <c r="AF10" s="177">
        <v>17</v>
      </c>
      <c r="AG10" s="177">
        <v>17</v>
      </c>
      <c r="AH10" s="177">
        <v>71</v>
      </c>
      <c r="AI10" s="177">
        <v>15</v>
      </c>
      <c r="AJ10" s="177">
        <v>14</v>
      </c>
      <c r="AK10" s="177">
        <v>38</v>
      </c>
      <c r="AL10" s="177">
        <v>4</v>
      </c>
      <c r="AM10" s="177">
        <v>7</v>
      </c>
      <c r="AN10" s="177">
        <v>5</v>
      </c>
      <c r="AO10" s="177">
        <v>56</v>
      </c>
      <c r="AP10" s="177"/>
      <c r="AQ10" s="177">
        <v>2</v>
      </c>
      <c r="AR10" s="177">
        <v>16</v>
      </c>
      <c r="AT10" s="48">
        <f t="shared" si="10"/>
        <v>0</v>
      </c>
      <c r="AU10" s="48">
        <f t="shared" si="7"/>
        <v>583</v>
      </c>
      <c r="AV10" s="48">
        <f t="shared" si="8"/>
        <v>78</v>
      </c>
      <c r="AW10" s="48">
        <f t="shared" si="0"/>
        <v>99</v>
      </c>
      <c r="AX10" s="48">
        <f t="shared" si="1"/>
        <v>307</v>
      </c>
      <c r="AY10" s="48">
        <f t="shared" si="2"/>
        <v>116</v>
      </c>
      <c r="AZ10" s="48">
        <f t="shared" si="3"/>
        <v>100</v>
      </c>
      <c r="BA10" s="49">
        <f t="shared" si="4"/>
        <v>54</v>
      </c>
      <c r="BB10" s="48">
        <f t="shared" si="5"/>
        <v>74</v>
      </c>
      <c r="BC10" s="65">
        <f t="shared" si="9"/>
        <v>1411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/>
      <c r="E11" s="177"/>
      <c r="F11" s="177">
        <v>389</v>
      </c>
      <c r="G11" s="177">
        <v>22</v>
      </c>
      <c r="H11" s="177">
        <v>13</v>
      </c>
      <c r="I11" s="177">
        <v>18</v>
      </c>
      <c r="J11" s="177">
        <v>35</v>
      </c>
      <c r="K11" s="177">
        <v>1</v>
      </c>
      <c r="L11" s="177">
        <v>14</v>
      </c>
      <c r="M11" s="177">
        <v>10</v>
      </c>
      <c r="N11" s="177">
        <v>16</v>
      </c>
      <c r="O11" s="177">
        <v>100</v>
      </c>
      <c r="P11" s="177">
        <v>32</v>
      </c>
      <c r="Q11" s="177">
        <v>12</v>
      </c>
      <c r="R11" s="177">
        <v>33</v>
      </c>
      <c r="S11" s="177">
        <v>42</v>
      </c>
      <c r="T11" s="177">
        <v>14</v>
      </c>
      <c r="U11" s="177">
        <v>12</v>
      </c>
      <c r="V11" s="177">
        <v>29</v>
      </c>
      <c r="W11" s="177">
        <v>32</v>
      </c>
      <c r="X11" s="177">
        <v>217</v>
      </c>
      <c r="Y11" s="177">
        <v>11</v>
      </c>
      <c r="Z11" s="177">
        <v>24</v>
      </c>
      <c r="AA11" s="177">
        <v>12</v>
      </c>
      <c r="AB11" s="177">
        <v>29</v>
      </c>
      <c r="AC11" s="177">
        <v>46</v>
      </c>
      <c r="AD11" s="177">
        <v>11</v>
      </c>
      <c r="AE11" s="177">
        <v>16</v>
      </c>
      <c r="AF11" s="177">
        <v>20</v>
      </c>
      <c r="AG11" s="177">
        <v>11</v>
      </c>
      <c r="AH11" s="177">
        <v>75</v>
      </c>
      <c r="AI11" s="177">
        <v>14</v>
      </c>
      <c r="AJ11" s="177">
        <v>15</v>
      </c>
      <c r="AK11" s="177">
        <v>51</v>
      </c>
      <c r="AL11" s="177">
        <v>7</v>
      </c>
      <c r="AM11" s="177">
        <v>9</v>
      </c>
      <c r="AN11" s="177">
        <v>4</v>
      </c>
      <c r="AO11" s="177">
        <v>38</v>
      </c>
      <c r="AP11" s="177">
        <v>1</v>
      </c>
      <c r="AQ11" s="177">
        <v>2</v>
      </c>
      <c r="AR11" s="177">
        <v>17</v>
      </c>
      <c r="AT11" s="48">
        <f t="shared" si="10"/>
        <v>0</v>
      </c>
      <c r="AU11" s="48">
        <f t="shared" si="7"/>
        <v>618</v>
      </c>
      <c r="AV11" s="48">
        <f t="shared" si="8"/>
        <v>77</v>
      </c>
      <c r="AW11" s="48">
        <f t="shared" si="0"/>
        <v>97</v>
      </c>
      <c r="AX11" s="48">
        <f t="shared" si="1"/>
        <v>325</v>
      </c>
      <c r="AY11" s="48">
        <f t="shared" si="2"/>
        <v>104</v>
      </c>
      <c r="AZ11" s="48">
        <f t="shared" si="3"/>
        <v>104</v>
      </c>
      <c r="BA11" s="49">
        <f t="shared" si="4"/>
        <v>71</v>
      </c>
      <c r="BB11" s="48">
        <f t="shared" si="5"/>
        <v>58</v>
      </c>
      <c r="BC11" s="65">
        <f t="shared" si="9"/>
        <v>1454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/>
      <c r="E12" s="177"/>
      <c r="F12" s="177">
        <v>406</v>
      </c>
      <c r="G12" s="177">
        <v>16</v>
      </c>
      <c r="H12" s="177">
        <v>16</v>
      </c>
      <c r="I12" s="177">
        <v>12</v>
      </c>
      <c r="J12" s="177">
        <v>41</v>
      </c>
      <c r="K12" s="177">
        <v>2</v>
      </c>
      <c r="L12" s="177">
        <v>14</v>
      </c>
      <c r="M12" s="177">
        <v>13</v>
      </c>
      <c r="N12" s="177">
        <v>21</v>
      </c>
      <c r="O12" s="177">
        <v>90</v>
      </c>
      <c r="P12" s="177">
        <v>29</v>
      </c>
      <c r="Q12" s="177">
        <v>11</v>
      </c>
      <c r="R12" s="177">
        <v>14</v>
      </c>
      <c r="S12" s="177">
        <v>47</v>
      </c>
      <c r="T12" s="177">
        <v>9</v>
      </c>
      <c r="U12" s="177">
        <v>12</v>
      </c>
      <c r="V12" s="177">
        <v>28</v>
      </c>
      <c r="W12" s="177">
        <v>44</v>
      </c>
      <c r="X12" s="177">
        <v>216</v>
      </c>
      <c r="Y12" s="177">
        <v>15</v>
      </c>
      <c r="Z12" s="177">
        <v>15</v>
      </c>
      <c r="AA12" s="177">
        <v>16</v>
      </c>
      <c r="AB12" s="177">
        <v>16</v>
      </c>
      <c r="AC12" s="177">
        <v>43</v>
      </c>
      <c r="AD12" s="177">
        <v>21</v>
      </c>
      <c r="AE12" s="177">
        <v>21</v>
      </c>
      <c r="AF12" s="177">
        <v>20</v>
      </c>
      <c r="AG12" s="177">
        <v>24</v>
      </c>
      <c r="AH12" s="177">
        <v>64</v>
      </c>
      <c r="AI12" s="177">
        <v>8</v>
      </c>
      <c r="AJ12" s="177">
        <v>8</v>
      </c>
      <c r="AK12" s="177">
        <v>55</v>
      </c>
      <c r="AL12" s="177">
        <v>7</v>
      </c>
      <c r="AM12" s="177">
        <v>12</v>
      </c>
      <c r="AN12" s="177">
        <v>12</v>
      </c>
      <c r="AO12" s="177">
        <v>37</v>
      </c>
      <c r="AP12" s="177"/>
      <c r="AQ12" s="177">
        <v>4</v>
      </c>
      <c r="AR12" s="177">
        <v>16</v>
      </c>
      <c r="AT12" s="48">
        <f t="shared" si="10"/>
        <v>0</v>
      </c>
      <c r="AU12" s="48">
        <f t="shared" si="7"/>
        <v>631</v>
      </c>
      <c r="AV12" s="48">
        <f t="shared" si="8"/>
        <v>54</v>
      </c>
      <c r="AW12" s="48">
        <f t="shared" si="0"/>
        <v>96</v>
      </c>
      <c r="AX12" s="48">
        <f t="shared" si="1"/>
        <v>322</v>
      </c>
      <c r="AY12" s="48">
        <f t="shared" si="2"/>
        <v>129</v>
      </c>
      <c r="AZ12" s="48">
        <f t="shared" si="3"/>
        <v>80</v>
      </c>
      <c r="BA12" s="49">
        <f t="shared" si="4"/>
        <v>86</v>
      </c>
      <c r="BB12" s="48">
        <f t="shared" si="5"/>
        <v>57</v>
      </c>
      <c r="BC12" s="65">
        <f t="shared" si="9"/>
        <v>1455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/>
      <c r="E13" s="177"/>
      <c r="F13" s="177">
        <v>231</v>
      </c>
      <c r="G13" s="177">
        <v>13</v>
      </c>
      <c r="H13" s="177">
        <v>7</v>
      </c>
      <c r="I13" s="177">
        <v>14</v>
      </c>
      <c r="J13" s="177">
        <v>29</v>
      </c>
      <c r="K13" s="177">
        <v>2</v>
      </c>
      <c r="L13" s="177">
        <v>3</v>
      </c>
      <c r="M13" s="177">
        <v>11</v>
      </c>
      <c r="N13" s="177">
        <v>19</v>
      </c>
      <c r="O13" s="177">
        <v>75</v>
      </c>
      <c r="P13" s="177">
        <v>24</v>
      </c>
      <c r="Q13" s="177">
        <v>6</v>
      </c>
      <c r="R13" s="177">
        <v>3</v>
      </c>
      <c r="S13" s="177">
        <v>34</v>
      </c>
      <c r="T13" s="177">
        <v>5</v>
      </c>
      <c r="U13" s="177">
        <v>9</v>
      </c>
      <c r="V13" s="177">
        <v>5</v>
      </c>
      <c r="W13" s="177">
        <v>28</v>
      </c>
      <c r="X13" s="177">
        <v>143</v>
      </c>
      <c r="Y13" s="177">
        <v>1</v>
      </c>
      <c r="Z13" s="177">
        <v>8</v>
      </c>
      <c r="AA13" s="177">
        <v>1</v>
      </c>
      <c r="AB13" s="177">
        <v>22</v>
      </c>
      <c r="AC13" s="177">
        <v>15</v>
      </c>
      <c r="AD13" s="177">
        <v>6</v>
      </c>
      <c r="AE13" s="177">
        <v>10</v>
      </c>
      <c r="AF13" s="177">
        <v>20</v>
      </c>
      <c r="AG13" s="177">
        <v>10</v>
      </c>
      <c r="AH13" s="177">
        <v>19</v>
      </c>
      <c r="AI13" s="177">
        <v>2</v>
      </c>
      <c r="AJ13" s="177">
        <v>1</v>
      </c>
      <c r="AK13" s="177">
        <v>23</v>
      </c>
      <c r="AL13" s="177">
        <v>5</v>
      </c>
      <c r="AM13" s="177">
        <v>9</v>
      </c>
      <c r="AN13" s="177">
        <v>9</v>
      </c>
      <c r="AO13" s="177">
        <v>13</v>
      </c>
      <c r="AP13" s="177"/>
      <c r="AQ13" s="177"/>
      <c r="AR13" s="177">
        <v>3</v>
      </c>
      <c r="AT13" s="48">
        <f t="shared" si="10"/>
        <v>0</v>
      </c>
      <c r="AU13" s="48">
        <f t="shared" si="7"/>
        <v>404</v>
      </c>
      <c r="AV13" s="48">
        <f t="shared" si="8"/>
        <v>33</v>
      </c>
      <c r="AW13" s="48">
        <f t="shared" si="0"/>
        <v>53</v>
      </c>
      <c r="AX13" s="48">
        <f t="shared" si="1"/>
        <v>203</v>
      </c>
      <c r="AY13" s="48">
        <f t="shared" si="2"/>
        <v>61</v>
      </c>
      <c r="AZ13" s="48">
        <f t="shared" si="3"/>
        <v>22</v>
      </c>
      <c r="BA13" s="49">
        <f t="shared" si="4"/>
        <v>46</v>
      </c>
      <c r="BB13" s="48">
        <f t="shared" si="5"/>
        <v>16</v>
      </c>
      <c r="BC13" s="65">
        <f t="shared" si="9"/>
        <v>838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/>
      <c r="E14" s="177"/>
      <c r="F14" s="177">
        <v>190</v>
      </c>
      <c r="G14" s="177">
        <v>10</v>
      </c>
      <c r="H14" s="177">
        <v>5</v>
      </c>
      <c r="I14" s="177">
        <v>16</v>
      </c>
      <c r="J14" s="177">
        <v>25</v>
      </c>
      <c r="K14" s="177">
        <v>2</v>
      </c>
      <c r="L14" s="177">
        <v>5</v>
      </c>
      <c r="M14" s="177">
        <v>14</v>
      </c>
      <c r="N14" s="177">
        <v>23</v>
      </c>
      <c r="O14" s="177">
        <v>54</v>
      </c>
      <c r="P14" s="177">
        <v>20</v>
      </c>
      <c r="Q14" s="177">
        <v>17</v>
      </c>
      <c r="R14" s="177">
        <v>7</v>
      </c>
      <c r="S14" s="177">
        <v>26</v>
      </c>
      <c r="T14" s="177">
        <v>7</v>
      </c>
      <c r="U14" s="177">
        <v>11</v>
      </c>
      <c r="V14" s="177">
        <v>10</v>
      </c>
      <c r="W14" s="177">
        <v>29</v>
      </c>
      <c r="X14" s="177">
        <v>117</v>
      </c>
      <c r="Y14" s="177">
        <v>9</v>
      </c>
      <c r="Z14" s="177">
        <v>13</v>
      </c>
      <c r="AA14" s="177">
        <v>1</v>
      </c>
      <c r="AB14" s="177">
        <v>32</v>
      </c>
      <c r="AC14" s="177">
        <v>35</v>
      </c>
      <c r="AD14" s="177">
        <v>7</v>
      </c>
      <c r="AE14" s="177">
        <v>10</v>
      </c>
      <c r="AF14" s="177">
        <v>15</v>
      </c>
      <c r="AG14" s="177">
        <v>13</v>
      </c>
      <c r="AH14" s="177">
        <v>24</v>
      </c>
      <c r="AI14" s="177">
        <v>7</v>
      </c>
      <c r="AJ14" s="177">
        <v>0</v>
      </c>
      <c r="AK14" s="177">
        <v>40</v>
      </c>
      <c r="AL14" s="177">
        <v>7</v>
      </c>
      <c r="AM14" s="177">
        <v>4</v>
      </c>
      <c r="AN14" s="177">
        <v>4</v>
      </c>
      <c r="AO14" s="177">
        <v>7</v>
      </c>
      <c r="AP14" s="177"/>
      <c r="AQ14" s="177">
        <v>0</v>
      </c>
      <c r="AR14" s="177">
        <v>1</v>
      </c>
      <c r="AT14" s="48">
        <f t="shared" si="10"/>
        <v>0</v>
      </c>
      <c r="AU14" s="48">
        <f t="shared" si="7"/>
        <v>344</v>
      </c>
      <c r="AV14" s="48">
        <f t="shared" si="8"/>
        <v>44</v>
      </c>
      <c r="AW14" s="48">
        <f t="shared" si="0"/>
        <v>54</v>
      </c>
      <c r="AX14" s="48">
        <f t="shared" si="1"/>
        <v>201</v>
      </c>
      <c r="AY14" s="48">
        <f t="shared" si="2"/>
        <v>80</v>
      </c>
      <c r="AZ14" s="48">
        <f t="shared" si="3"/>
        <v>31</v>
      </c>
      <c r="BA14" s="49">
        <f t="shared" si="4"/>
        <v>55</v>
      </c>
      <c r="BB14" s="48">
        <f t="shared" si="5"/>
        <v>8</v>
      </c>
      <c r="BC14" s="65">
        <f t="shared" si="9"/>
        <v>817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v>9</v>
      </c>
      <c r="E15" s="177">
        <v>0</v>
      </c>
      <c r="F15" s="177">
        <v>23</v>
      </c>
      <c r="G15" s="177">
        <v>0</v>
      </c>
      <c r="H15" s="177">
        <v>0</v>
      </c>
      <c r="I15" s="177">
        <v>2</v>
      </c>
      <c r="J15" s="177">
        <v>2</v>
      </c>
      <c r="K15" s="177">
        <v>0</v>
      </c>
      <c r="L15" s="177">
        <v>0</v>
      </c>
      <c r="M15" s="177">
        <v>0</v>
      </c>
      <c r="N15" s="177">
        <v>0</v>
      </c>
      <c r="O15" s="177">
        <v>2</v>
      </c>
      <c r="P15" s="177">
        <v>1</v>
      </c>
      <c r="Q15" s="177">
        <v>0</v>
      </c>
      <c r="R15" s="177">
        <v>0</v>
      </c>
      <c r="S15" s="177">
        <v>18</v>
      </c>
      <c r="T15" s="177">
        <v>0</v>
      </c>
      <c r="U15" s="177">
        <v>0</v>
      </c>
      <c r="V15" s="177">
        <v>0</v>
      </c>
      <c r="W15" s="177">
        <v>0</v>
      </c>
      <c r="X15" s="177">
        <v>84</v>
      </c>
      <c r="Y15" s="177">
        <v>0</v>
      </c>
      <c r="Z15" s="177">
        <v>3</v>
      </c>
      <c r="AA15" s="177">
        <v>1</v>
      </c>
      <c r="AB15" s="177">
        <v>0</v>
      </c>
      <c r="AC15" s="177">
        <v>2</v>
      </c>
      <c r="AD15" s="177">
        <v>0</v>
      </c>
      <c r="AE15" s="177">
        <v>0</v>
      </c>
      <c r="AF15" s="177">
        <v>3</v>
      </c>
      <c r="AG15" s="177">
        <v>0</v>
      </c>
      <c r="AH15" s="177">
        <v>2</v>
      </c>
      <c r="AI15" s="177">
        <v>0</v>
      </c>
      <c r="AJ15" s="177">
        <v>0</v>
      </c>
      <c r="AK15" s="177">
        <v>1</v>
      </c>
      <c r="AL15" s="177">
        <v>0</v>
      </c>
      <c r="AM15" s="177">
        <v>0</v>
      </c>
      <c r="AN15" s="177">
        <v>0</v>
      </c>
      <c r="AO15" s="177">
        <v>10</v>
      </c>
      <c r="AP15" s="177">
        <v>1</v>
      </c>
      <c r="AQ15" s="177">
        <v>1</v>
      </c>
      <c r="AR15" s="177">
        <v>0</v>
      </c>
      <c r="AT15" s="48">
        <f t="shared" si="10"/>
        <v>9</v>
      </c>
      <c r="AU15" s="48">
        <f t="shared" si="7"/>
        <v>29</v>
      </c>
      <c r="AV15" s="48">
        <f t="shared" si="8"/>
        <v>1</v>
      </c>
      <c r="AW15" s="48">
        <f t="shared" si="0"/>
        <v>18</v>
      </c>
      <c r="AX15" s="48">
        <f t="shared" si="1"/>
        <v>88</v>
      </c>
      <c r="AY15" s="48">
        <f t="shared" si="2"/>
        <v>5</v>
      </c>
      <c r="AZ15" s="48">
        <f t="shared" si="3"/>
        <v>2</v>
      </c>
      <c r="BA15" s="49">
        <f t="shared" si="4"/>
        <v>1</v>
      </c>
      <c r="BB15" s="48">
        <f t="shared" si="5"/>
        <v>12</v>
      </c>
      <c r="BC15" s="65">
        <f t="shared" si="9"/>
        <v>165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v>10</v>
      </c>
      <c r="E16" s="177">
        <v>0</v>
      </c>
      <c r="F16" s="177">
        <v>205</v>
      </c>
      <c r="G16" s="177">
        <v>7</v>
      </c>
      <c r="H16" s="177">
        <v>4</v>
      </c>
      <c r="I16" s="177">
        <v>6</v>
      </c>
      <c r="J16" s="177">
        <v>12</v>
      </c>
      <c r="K16" s="177">
        <v>0</v>
      </c>
      <c r="L16" s="177">
        <v>13</v>
      </c>
      <c r="M16" s="177">
        <v>2</v>
      </c>
      <c r="N16" s="177">
        <v>0</v>
      </c>
      <c r="O16" s="177">
        <v>8</v>
      </c>
      <c r="P16" s="177">
        <v>16</v>
      </c>
      <c r="Q16" s="177">
        <v>5</v>
      </c>
      <c r="R16" s="177">
        <v>12</v>
      </c>
      <c r="S16" s="177">
        <v>39</v>
      </c>
      <c r="T16" s="177">
        <v>4</v>
      </c>
      <c r="U16" s="177">
        <v>5</v>
      </c>
      <c r="V16" s="177">
        <v>26</v>
      </c>
      <c r="W16" s="177">
        <v>3</v>
      </c>
      <c r="X16" s="177">
        <v>8</v>
      </c>
      <c r="Y16" s="177">
        <v>0</v>
      </c>
      <c r="Z16" s="177">
        <v>0</v>
      </c>
      <c r="AA16" s="177">
        <v>1</v>
      </c>
      <c r="AB16" s="177">
        <v>0</v>
      </c>
      <c r="AC16" s="177">
        <v>18</v>
      </c>
      <c r="AD16" s="177">
        <v>1</v>
      </c>
      <c r="AE16" s="177">
        <v>1</v>
      </c>
      <c r="AF16" s="177">
        <v>9</v>
      </c>
      <c r="AG16" s="177">
        <v>6</v>
      </c>
      <c r="AH16" s="177">
        <v>30</v>
      </c>
      <c r="AI16" s="177">
        <v>0</v>
      </c>
      <c r="AJ16" s="177">
        <v>2</v>
      </c>
      <c r="AK16" s="177">
        <v>55</v>
      </c>
      <c r="AL16" s="177">
        <v>2</v>
      </c>
      <c r="AM16" s="177">
        <v>2</v>
      </c>
      <c r="AN16" s="177">
        <v>4</v>
      </c>
      <c r="AO16" s="177">
        <v>42</v>
      </c>
      <c r="AP16" s="177">
        <v>3</v>
      </c>
      <c r="AQ16" s="177">
        <v>15</v>
      </c>
      <c r="AR16" s="177">
        <v>16</v>
      </c>
      <c r="AT16" s="48">
        <f t="shared" si="10"/>
        <v>10</v>
      </c>
      <c r="AU16" s="48">
        <f t="shared" si="7"/>
        <v>257</v>
      </c>
      <c r="AV16" s="48">
        <f t="shared" si="8"/>
        <v>33</v>
      </c>
      <c r="AW16" s="48">
        <f t="shared" si="0"/>
        <v>74</v>
      </c>
      <c r="AX16" s="48">
        <f t="shared" si="1"/>
        <v>12</v>
      </c>
      <c r="AY16" s="48">
        <f t="shared" si="2"/>
        <v>35</v>
      </c>
      <c r="AZ16" s="48">
        <f t="shared" si="3"/>
        <v>32</v>
      </c>
      <c r="BA16" s="49">
        <f t="shared" si="4"/>
        <v>63</v>
      </c>
      <c r="BB16" s="48">
        <f t="shared" si="5"/>
        <v>76</v>
      </c>
      <c r="BC16" s="65">
        <f t="shared" si="9"/>
        <v>592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v>0</v>
      </c>
      <c r="E17" s="177">
        <v>0</v>
      </c>
      <c r="F17" s="177">
        <v>383</v>
      </c>
      <c r="G17" s="177">
        <v>22</v>
      </c>
      <c r="H17" s="177">
        <v>13</v>
      </c>
      <c r="I17" s="177">
        <v>15</v>
      </c>
      <c r="J17" s="177">
        <v>44</v>
      </c>
      <c r="K17" s="177">
        <v>1</v>
      </c>
      <c r="L17" s="177">
        <v>24</v>
      </c>
      <c r="M17" s="177">
        <v>13</v>
      </c>
      <c r="N17" s="177">
        <v>23</v>
      </c>
      <c r="O17" s="177">
        <v>81</v>
      </c>
      <c r="P17" s="177">
        <v>33</v>
      </c>
      <c r="Q17" s="177">
        <v>10</v>
      </c>
      <c r="R17" s="177">
        <v>30</v>
      </c>
      <c r="S17" s="177">
        <v>52</v>
      </c>
      <c r="T17" s="177">
        <v>14</v>
      </c>
      <c r="U17" s="177">
        <v>10</v>
      </c>
      <c r="V17" s="177">
        <v>30</v>
      </c>
      <c r="W17" s="177">
        <v>41</v>
      </c>
      <c r="X17" s="177">
        <v>222</v>
      </c>
      <c r="Y17" s="177">
        <v>20</v>
      </c>
      <c r="Z17" s="177">
        <v>46</v>
      </c>
      <c r="AA17" s="177">
        <v>18</v>
      </c>
      <c r="AB17" s="177">
        <v>44</v>
      </c>
      <c r="AC17" s="177">
        <v>66</v>
      </c>
      <c r="AD17" s="177">
        <v>11</v>
      </c>
      <c r="AE17" s="177">
        <v>30</v>
      </c>
      <c r="AF17" s="177">
        <v>18</v>
      </c>
      <c r="AG17" s="177">
        <v>26</v>
      </c>
      <c r="AH17" s="177">
        <v>102</v>
      </c>
      <c r="AI17" s="177">
        <v>23</v>
      </c>
      <c r="AJ17" s="177">
        <v>16</v>
      </c>
      <c r="AK17" s="177">
        <v>57</v>
      </c>
      <c r="AL17" s="177">
        <v>4</v>
      </c>
      <c r="AM17" s="177">
        <v>5</v>
      </c>
      <c r="AN17" s="177">
        <v>6</v>
      </c>
      <c r="AO17" s="177">
        <v>77</v>
      </c>
      <c r="AP17" s="177">
        <v>8</v>
      </c>
      <c r="AQ17" s="177">
        <v>7</v>
      </c>
      <c r="AR17" s="177">
        <v>29</v>
      </c>
      <c r="AT17" s="48">
        <f t="shared" si="10"/>
        <v>0</v>
      </c>
      <c r="AU17" s="48">
        <f t="shared" si="7"/>
        <v>619</v>
      </c>
      <c r="AV17" s="48">
        <f t="shared" si="8"/>
        <v>73</v>
      </c>
      <c r="AW17" s="48">
        <f t="shared" si="0"/>
        <v>106</v>
      </c>
      <c r="AX17" s="48">
        <f t="shared" si="1"/>
        <v>391</v>
      </c>
      <c r="AY17" s="48">
        <f t="shared" si="2"/>
        <v>151</v>
      </c>
      <c r="AZ17" s="48">
        <f t="shared" si="3"/>
        <v>141</v>
      </c>
      <c r="BA17" s="49">
        <f t="shared" si="4"/>
        <v>72</v>
      </c>
      <c r="BB17" s="48">
        <f t="shared" si="5"/>
        <v>121</v>
      </c>
      <c r="BC17" s="65">
        <f t="shared" si="9"/>
        <v>1674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v>1</v>
      </c>
      <c r="E18" s="177"/>
      <c r="F18" s="177">
        <v>205</v>
      </c>
      <c r="G18" s="177">
        <v>16</v>
      </c>
      <c r="H18" s="177">
        <v>6</v>
      </c>
      <c r="I18" s="177">
        <v>7</v>
      </c>
      <c r="J18" s="177">
        <v>37</v>
      </c>
      <c r="K18" s="177">
        <v>2</v>
      </c>
      <c r="L18" s="177">
        <v>3</v>
      </c>
      <c r="M18" s="177">
        <v>7</v>
      </c>
      <c r="N18" s="177">
        <v>16</v>
      </c>
      <c r="O18" s="177"/>
      <c r="P18" s="177">
        <v>4</v>
      </c>
      <c r="Q18" s="177">
        <v>2</v>
      </c>
      <c r="R18" s="177">
        <v>6</v>
      </c>
      <c r="S18" s="177">
        <v>30</v>
      </c>
      <c r="T18" s="177">
        <v>7</v>
      </c>
      <c r="U18" s="177">
        <v>7</v>
      </c>
      <c r="V18" s="177">
        <v>22</v>
      </c>
      <c r="W18" s="177">
        <v>21</v>
      </c>
      <c r="X18" s="177">
        <v>81</v>
      </c>
      <c r="Y18" s="177">
        <v>0</v>
      </c>
      <c r="Z18" s="177">
        <v>24</v>
      </c>
      <c r="AA18" s="177">
        <v>6</v>
      </c>
      <c r="AB18" s="177">
        <v>6</v>
      </c>
      <c r="AC18" s="177">
        <v>25</v>
      </c>
      <c r="AD18" s="177">
        <v>16</v>
      </c>
      <c r="AE18" s="177">
        <v>11</v>
      </c>
      <c r="AF18" s="177">
        <v>18</v>
      </c>
      <c r="AG18" s="177">
        <v>14</v>
      </c>
      <c r="AH18" s="177">
        <v>7</v>
      </c>
      <c r="AI18" s="177">
        <v>4</v>
      </c>
      <c r="AJ18" s="177">
        <v>9</v>
      </c>
      <c r="AK18" s="177">
        <v>9</v>
      </c>
      <c r="AL18" s="177">
        <v>6</v>
      </c>
      <c r="AM18" s="177">
        <v>7</v>
      </c>
      <c r="AN18" s="177">
        <v>2</v>
      </c>
      <c r="AO18" s="177">
        <v>22</v>
      </c>
      <c r="AP18" s="177">
        <v>0</v>
      </c>
      <c r="AQ18" s="177">
        <v>2</v>
      </c>
      <c r="AR18" s="177">
        <v>12</v>
      </c>
      <c r="AT18" s="48">
        <f t="shared" si="10"/>
        <v>1</v>
      </c>
      <c r="AU18" s="48">
        <f t="shared" si="7"/>
        <v>299</v>
      </c>
      <c r="AV18" s="48">
        <f t="shared" si="8"/>
        <v>12</v>
      </c>
      <c r="AW18" s="48">
        <f t="shared" si="0"/>
        <v>66</v>
      </c>
      <c r="AX18" s="48">
        <f t="shared" si="1"/>
        <v>138</v>
      </c>
      <c r="AY18" s="48">
        <f t="shared" si="2"/>
        <v>84</v>
      </c>
      <c r="AZ18" s="48">
        <f t="shared" si="3"/>
        <v>20</v>
      </c>
      <c r="BA18" s="49">
        <f t="shared" si="4"/>
        <v>24</v>
      </c>
      <c r="BB18" s="48">
        <f t="shared" si="5"/>
        <v>36</v>
      </c>
      <c r="BC18" s="65">
        <f t="shared" si="9"/>
        <v>680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v>0</v>
      </c>
      <c r="E19" s="177"/>
      <c r="F19" s="177">
        <v>10</v>
      </c>
      <c r="G19" s="177">
        <v>3</v>
      </c>
      <c r="H19" s="177">
        <v>0</v>
      </c>
      <c r="I19" s="177">
        <v>0</v>
      </c>
      <c r="J19" s="177">
        <v>8</v>
      </c>
      <c r="K19" s="177">
        <v>1</v>
      </c>
      <c r="L19" s="177">
        <v>0</v>
      </c>
      <c r="M19" s="177">
        <v>0</v>
      </c>
      <c r="N19" s="177">
        <v>0</v>
      </c>
      <c r="O19" s="177"/>
      <c r="P19" s="177">
        <v>2</v>
      </c>
      <c r="Q19" s="177">
        <v>0</v>
      </c>
      <c r="R19" s="177">
        <v>0</v>
      </c>
      <c r="S19" s="177">
        <v>17</v>
      </c>
      <c r="T19" s="177">
        <v>0</v>
      </c>
      <c r="U19" s="177">
        <v>4</v>
      </c>
      <c r="V19" s="177">
        <v>5</v>
      </c>
      <c r="W19" s="177">
        <v>0</v>
      </c>
      <c r="X19" s="177">
        <v>13</v>
      </c>
      <c r="Y19" s="177">
        <v>0</v>
      </c>
      <c r="Z19" s="177">
        <v>21</v>
      </c>
      <c r="AA19" s="177">
        <v>0</v>
      </c>
      <c r="AB19" s="177">
        <v>2</v>
      </c>
      <c r="AC19" s="177">
        <v>0</v>
      </c>
      <c r="AD19" s="177">
        <v>0</v>
      </c>
      <c r="AE19" s="177">
        <v>6</v>
      </c>
      <c r="AF19" s="177">
        <v>5</v>
      </c>
      <c r="AG19" s="177">
        <v>1</v>
      </c>
      <c r="AH19" s="177">
        <v>6</v>
      </c>
      <c r="AI19" s="177">
        <v>0</v>
      </c>
      <c r="AJ19" s="177">
        <v>2</v>
      </c>
      <c r="AK19" s="177">
        <v>1</v>
      </c>
      <c r="AL19" s="177">
        <v>3</v>
      </c>
      <c r="AM19" s="177">
        <v>0</v>
      </c>
      <c r="AN19" s="177">
        <v>0</v>
      </c>
      <c r="AO19" s="177">
        <v>3</v>
      </c>
      <c r="AP19" s="177">
        <v>0</v>
      </c>
      <c r="AQ19" s="177">
        <v>0</v>
      </c>
      <c r="AR19" s="177">
        <v>1</v>
      </c>
      <c r="AT19" s="48">
        <f t="shared" si="10"/>
        <v>0</v>
      </c>
      <c r="AU19" s="48">
        <f t="shared" si="7"/>
        <v>22</v>
      </c>
      <c r="AV19" s="48">
        <f t="shared" si="8"/>
        <v>2</v>
      </c>
      <c r="AW19" s="48">
        <f>+SUM(S19:V19)</f>
        <v>26</v>
      </c>
      <c r="AX19" s="48">
        <f t="shared" si="1"/>
        <v>36</v>
      </c>
      <c r="AY19" s="48">
        <f t="shared" si="2"/>
        <v>12</v>
      </c>
      <c r="AZ19" s="48">
        <f t="shared" si="3"/>
        <v>8</v>
      </c>
      <c r="BA19" s="49">
        <f t="shared" si="4"/>
        <v>4</v>
      </c>
      <c r="BB19" s="48">
        <f t="shared" si="5"/>
        <v>4</v>
      </c>
      <c r="BC19" s="65">
        <f t="shared" si="9"/>
        <v>114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v>1</v>
      </c>
      <c r="E20" s="177"/>
      <c r="F20" s="177">
        <v>215</v>
      </c>
      <c r="G20" s="177">
        <v>19</v>
      </c>
      <c r="H20" s="177">
        <v>6</v>
      </c>
      <c r="I20" s="177">
        <v>7</v>
      </c>
      <c r="J20" s="177">
        <v>45</v>
      </c>
      <c r="K20" s="177">
        <v>3</v>
      </c>
      <c r="L20" s="177">
        <v>3</v>
      </c>
      <c r="M20" s="177">
        <v>7</v>
      </c>
      <c r="N20" s="177">
        <v>16</v>
      </c>
      <c r="O20" s="177"/>
      <c r="P20" s="177">
        <v>6</v>
      </c>
      <c r="Q20" s="177">
        <v>2</v>
      </c>
      <c r="R20" s="177">
        <v>6</v>
      </c>
      <c r="S20" s="177">
        <v>47</v>
      </c>
      <c r="T20" s="177">
        <v>7</v>
      </c>
      <c r="U20" s="177">
        <v>11</v>
      </c>
      <c r="V20" s="177">
        <v>27</v>
      </c>
      <c r="W20" s="177">
        <v>21</v>
      </c>
      <c r="X20" s="177">
        <v>94</v>
      </c>
      <c r="Y20" s="177">
        <v>0</v>
      </c>
      <c r="Z20" s="177">
        <v>45</v>
      </c>
      <c r="AA20" s="177">
        <v>6</v>
      </c>
      <c r="AB20" s="177">
        <v>8</v>
      </c>
      <c r="AC20" s="177">
        <v>25</v>
      </c>
      <c r="AD20" s="177">
        <v>16</v>
      </c>
      <c r="AE20" s="177">
        <v>17</v>
      </c>
      <c r="AF20" s="177">
        <v>23</v>
      </c>
      <c r="AG20" s="177">
        <v>15</v>
      </c>
      <c r="AH20" s="177">
        <v>13</v>
      </c>
      <c r="AI20" s="177">
        <v>4</v>
      </c>
      <c r="AJ20" s="177">
        <v>11</v>
      </c>
      <c r="AK20" s="177">
        <v>10</v>
      </c>
      <c r="AL20" s="177">
        <v>9</v>
      </c>
      <c r="AM20" s="177">
        <v>7</v>
      </c>
      <c r="AN20" s="177">
        <v>2</v>
      </c>
      <c r="AO20" s="177">
        <v>25</v>
      </c>
      <c r="AP20" s="177">
        <v>0</v>
      </c>
      <c r="AQ20" s="177">
        <v>2</v>
      </c>
      <c r="AR20" s="177">
        <v>13</v>
      </c>
      <c r="AT20" s="48">
        <f t="shared" si="10"/>
        <v>1</v>
      </c>
      <c r="AU20" s="48">
        <f t="shared" si="7"/>
        <v>321</v>
      </c>
      <c r="AV20" s="48">
        <f t="shared" si="8"/>
        <v>14</v>
      </c>
      <c r="AW20" s="48">
        <f t="shared" si="0"/>
        <v>92</v>
      </c>
      <c r="AX20" s="48">
        <f t="shared" si="1"/>
        <v>174</v>
      </c>
      <c r="AY20" s="48">
        <f t="shared" si="2"/>
        <v>96</v>
      </c>
      <c r="AZ20" s="48">
        <f t="shared" si="3"/>
        <v>28</v>
      </c>
      <c r="BA20" s="49">
        <f t="shared" si="4"/>
        <v>28</v>
      </c>
      <c r="BB20" s="48">
        <f t="shared" si="5"/>
        <v>40</v>
      </c>
      <c r="BC20" s="65">
        <f t="shared" si="9"/>
        <v>794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v>0</v>
      </c>
      <c r="E21" s="177">
        <v>0</v>
      </c>
      <c r="F21" s="177">
        <v>255</v>
      </c>
      <c r="G21" s="177">
        <v>8</v>
      </c>
      <c r="H21" s="177">
        <v>18</v>
      </c>
      <c r="I21" s="177">
        <v>7</v>
      </c>
      <c r="J21" s="177">
        <v>7</v>
      </c>
      <c r="K21" s="177">
        <v>1</v>
      </c>
      <c r="L21" s="177">
        <v>23</v>
      </c>
      <c r="M21" s="177">
        <v>10</v>
      </c>
      <c r="N21" s="177">
        <v>21</v>
      </c>
      <c r="O21" s="177">
        <v>0</v>
      </c>
      <c r="P21" s="177">
        <v>1</v>
      </c>
      <c r="Q21" s="177">
        <v>7</v>
      </c>
      <c r="R21" s="177">
        <v>5</v>
      </c>
      <c r="S21" s="177">
        <v>19</v>
      </c>
      <c r="T21" s="177">
        <v>10</v>
      </c>
      <c r="U21" s="177">
        <v>13</v>
      </c>
      <c r="V21" s="177">
        <v>7</v>
      </c>
      <c r="W21" s="177">
        <v>0</v>
      </c>
      <c r="X21" s="177">
        <v>13</v>
      </c>
      <c r="Y21" s="177">
        <v>15</v>
      </c>
      <c r="Z21" s="177">
        <v>13</v>
      </c>
      <c r="AA21" s="177">
        <v>2</v>
      </c>
      <c r="AB21" s="177">
        <v>6</v>
      </c>
      <c r="AC21" s="177">
        <v>63</v>
      </c>
      <c r="AD21" s="177">
        <v>12</v>
      </c>
      <c r="AE21" s="177">
        <v>33</v>
      </c>
      <c r="AF21" s="177">
        <v>20</v>
      </c>
      <c r="AG21" s="177">
        <v>27</v>
      </c>
      <c r="AH21" s="177">
        <v>38</v>
      </c>
      <c r="AI21" s="177">
        <v>14</v>
      </c>
      <c r="AJ21" s="177">
        <v>7</v>
      </c>
      <c r="AK21" s="177">
        <v>60</v>
      </c>
      <c r="AL21" s="177">
        <v>7</v>
      </c>
      <c r="AM21" s="177">
        <v>7</v>
      </c>
      <c r="AN21" s="177">
        <v>5</v>
      </c>
      <c r="AO21" s="177">
        <v>23</v>
      </c>
      <c r="AP21" s="177">
        <v>4</v>
      </c>
      <c r="AQ21" s="177">
        <v>6</v>
      </c>
      <c r="AR21" s="177">
        <v>5</v>
      </c>
      <c r="AT21" s="48">
        <f t="shared" si="10"/>
        <v>0</v>
      </c>
      <c r="AU21" s="48">
        <f t="shared" si="7"/>
        <v>350</v>
      </c>
      <c r="AV21" s="48">
        <f t="shared" si="8"/>
        <v>13</v>
      </c>
      <c r="AW21" s="48">
        <f t="shared" si="0"/>
        <v>49</v>
      </c>
      <c r="AX21" s="48">
        <f t="shared" si="1"/>
        <v>49</v>
      </c>
      <c r="AY21" s="48">
        <f t="shared" si="2"/>
        <v>155</v>
      </c>
      <c r="AZ21" s="48">
        <f t="shared" si="3"/>
        <v>59</v>
      </c>
      <c r="BA21" s="49">
        <f t="shared" si="4"/>
        <v>79</v>
      </c>
      <c r="BB21" s="48">
        <f t="shared" si="5"/>
        <v>38</v>
      </c>
      <c r="BC21" s="65">
        <f t="shared" si="9"/>
        <v>792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v>0</v>
      </c>
      <c r="E22" s="177">
        <v>0</v>
      </c>
      <c r="F22" s="177">
        <v>548</v>
      </c>
      <c r="G22" s="177">
        <v>44</v>
      </c>
      <c r="H22" s="177">
        <v>34</v>
      </c>
      <c r="I22" s="177">
        <v>57</v>
      </c>
      <c r="J22" s="177">
        <v>57</v>
      </c>
      <c r="K22" s="177">
        <v>7</v>
      </c>
      <c r="L22" s="177">
        <v>29</v>
      </c>
      <c r="M22" s="177">
        <v>49</v>
      </c>
      <c r="N22" s="177">
        <v>87</v>
      </c>
      <c r="O22" s="177">
        <v>112</v>
      </c>
      <c r="P22" s="177">
        <v>42</v>
      </c>
      <c r="Q22" s="177">
        <v>29</v>
      </c>
      <c r="R22" s="177">
        <v>36</v>
      </c>
      <c r="S22" s="177">
        <v>44</v>
      </c>
      <c r="T22" s="177">
        <v>33</v>
      </c>
      <c r="U22" s="177">
        <v>23</v>
      </c>
      <c r="V22" s="177">
        <v>58</v>
      </c>
      <c r="W22" s="177">
        <v>11</v>
      </c>
      <c r="X22" s="177">
        <v>113</v>
      </c>
      <c r="Y22" s="177">
        <v>1</v>
      </c>
      <c r="Z22" s="177">
        <v>5</v>
      </c>
      <c r="AA22" s="177">
        <v>0</v>
      </c>
      <c r="AB22" s="177">
        <v>1</v>
      </c>
      <c r="AC22" s="177">
        <v>145</v>
      </c>
      <c r="AD22" s="177">
        <v>43</v>
      </c>
      <c r="AE22" s="177">
        <v>73</v>
      </c>
      <c r="AF22" s="177">
        <v>68</v>
      </c>
      <c r="AG22" s="177">
        <v>50</v>
      </c>
      <c r="AH22" s="177">
        <v>97</v>
      </c>
      <c r="AI22" s="177">
        <v>25</v>
      </c>
      <c r="AJ22" s="177">
        <v>40</v>
      </c>
      <c r="AK22" s="177">
        <v>123</v>
      </c>
      <c r="AL22" s="177">
        <v>20</v>
      </c>
      <c r="AM22" s="177">
        <v>39</v>
      </c>
      <c r="AN22" s="177">
        <v>12</v>
      </c>
      <c r="AO22" s="177">
        <v>37</v>
      </c>
      <c r="AP22" s="177">
        <v>2</v>
      </c>
      <c r="AQ22" s="177">
        <v>11</v>
      </c>
      <c r="AR22" s="177">
        <v>9</v>
      </c>
      <c r="AT22" s="48">
        <f t="shared" si="10"/>
        <v>0</v>
      </c>
      <c r="AU22" s="48">
        <f t="shared" si="7"/>
        <v>1024</v>
      </c>
      <c r="AV22" s="48">
        <f t="shared" si="8"/>
        <v>107</v>
      </c>
      <c r="AW22" s="48">
        <f t="shared" si="0"/>
        <v>158</v>
      </c>
      <c r="AX22" s="48">
        <f t="shared" si="1"/>
        <v>131</v>
      </c>
      <c r="AY22" s="48">
        <f t="shared" si="2"/>
        <v>379</v>
      </c>
      <c r="AZ22" s="48">
        <f t="shared" si="3"/>
        <v>162</v>
      </c>
      <c r="BA22" s="49">
        <f t="shared" si="4"/>
        <v>194</v>
      </c>
      <c r="BB22" s="48">
        <f t="shared" si="5"/>
        <v>59</v>
      </c>
      <c r="BC22" s="65">
        <f t="shared" si="9"/>
        <v>2214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v>0</v>
      </c>
      <c r="E23" s="177">
        <v>0</v>
      </c>
      <c r="F23" s="177">
        <v>363</v>
      </c>
      <c r="G23" s="177">
        <v>34</v>
      </c>
      <c r="H23" s="177">
        <v>31</v>
      </c>
      <c r="I23" s="177">
        <v>50</v>
      </c>
      <c r="J23" s="177">
        <v>68</v>
      </c>
      <c r="K23" s="177">
        <v>2</v>
      </c>
      <c r="L23" s="177">
        <v>25</v>
      </c>
      <c r="M23" s="177">
        <v>32</v>
      </c>
      <c r="N23" s="177">
        <v>106</v>
      </c>
      <c r="O23" s="177">
        <v>79</v>
      </c>
      <c r="P23" s="177">
        <v>31</v>
      </c>
      <c r="Q23" s="177">
        <v>2</v>
      </c>
      <c r="R23" s="177">
        <v>24</v>
      </c>
      <c r="S23" s="177">
        <v>23</v>
      </c>
      <c r="T23" s="177">
        <v>6</v>
      </c>
      <c r="U23" s="177">
        <v>22</v>
      </c>
      <c r="V23" s="177">
        <v>2</v>
      </c>
      <c r="W23" s="177">
        <v>3</v>
      </c>
      <c r="X23" s="177">
        <v>41</v>
      </c>
      <c r="Y23" s="177">
        <v>10</v>
      </c>
      <c r="Z23" s="177">
        <v>6</v>
      </c>
      <c r="AA23" s="177">
        <v>0</v>
      </c>
      <c r="AB23" s="177">
        <v>6</v>
      </c>
      <c r="AC23" s="177">
        <v>4</v>
      </c>
      <c r="AD23" s="177">
        <v>0</v>
      </c>
      <c r="AE23" s="177">
        <v>1</v>
      </c>
      <c r="AF23" s="177">
        <v>0</v>
      </c>
      <c r="AG23" s="177">
        <v>8</v>
      </c>
      <c r="AH23" s="177">
        <v>82</v>
      </c>
      <c r="AI23" s="177">
        <v>8</v>
      </c>
      <c r="AJ23" s="177">
        <v>44</v>
      </c>
      <c r="AK23" s="177">
        <v>100</v>
      </c>
      <c r="AL23" s="177">
        <v>23</v>
      </c>
      <c r="AM23" s="177">
        <v>35</v>
      </c>
      <c r="AN23" s="177">
        <v>9</v>
      </c>
      <c r="AO23" s="177">
        <v>9</v>
      </c>
      <c r="AP23" s="177">
        <v>0</v>
      </c>
      <c r="AQ23" s="177">
        <v>0</v>
      </c>
      <c r="AR23" s="177">
        <v>0</v>
      </c>
      <c r="AT23" s="48">
        <f t="shared" si="10"/>
        <v>0</v>
      </c>
      <c r="AU23" s="48">
        <f t="shared" si="7"/>
        <v>790</v>
      </c>
      <c r="AV23" s="48">
        <f t="shared" si="8"/>
        <v>57</v>
      </c>
      <c r="AW23" s="48">
        <f t="shared" si="0"/>
        <v>53</v>
      </c>
      <c r="AX23" s="48">
        <f t="shared" si="1"/>
        <v>66</v>
      </c>
      <c r="AY23" s="48">
        <f t="shared" si="2"/>
        <v>13</v>
      </c>
      <c r="AZ23" s="48">
        <f t="shared" si="3"/>
        <v>134</v>
      </c>
      <c r="BA23" s="49">
        <f t="shared" si="4"/>
        <v>167</v>
      </c>
      <c r="BB23" s="48">
        <f t="shared" si="5"/>
        <v>9</v>
      </c>
      <c r="BC23" s="65">
        <f t="shared" si="9"/>
        <v>1289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v>0</v>
      </c>
      <c r="E24" s="177">
        <v>0</v>
      </c>
      <c r="F24" s="177">
        <v>314</v>
      </c>
      <c r="G24" s="177">
        <v>20</v>
      </c>
      <c r="H24" s="177">
        <v>15</v>
      </c>
      <c r="I24" s="177">
        <v>20</v>
      </c>
      <c r="J24" s="177">
        <v>37</v>
      </c>
      <c r="K24" s="177">
        <v>1</v>
      </c>
      <c r="L24" s="177">
        <v>17</v>
      </c>
      <c r="M24" s="177">
        <v>9</v>
      </c>
      <c r="N24" s="177">
        <v>21</v>
      </c>
      <c r="O24" s="177">
        <v>103</v>
      </c>
      <c r="P24" s="177">
        <v>24</v>
      </c>
      <c r="Q24" s="177">
        <v>13</v>
      </c>
      <c r="R24" s="177">
        <v>26</v>
      </c>
      <c r="S24" s="177">
        <v>26</v>
      </c>
      <c r="T24" s="177">
        <v>11</v>
      </c>
      <c r="U24" s="177">
        <v>9</v>
      </c>
      <c r="V24" s="177">
        <v>17</v>
      </c>
      <c r="W24" s="177">
        <v>41</v>
      </c>
      <c r="X24" s="177">
        <v>221</v>
      </c>
      <c r="Y24" s="177">
        <v>17</v>
      </c>
      <c r="Z24" s="177">
        <v>47</v>
      </c>
      <c r="AA24" s="177">
        <v>13</v>
      </c>
      <c r="AB24" s="177">
        <v>34</v>
      </c>
      <c r="AC24" s="177">
        <v>60</v>
      </c>
      <c r="AD24" s="177">
        <v>12</v>
      </c>
      <c r="AE24" s="177">
        <v>30</v>
      </c>
      <c r="AF24" s="177">
        <v>20</v>
      </c>
      <c r="AG24" s="177">
        <v>27</v>
      </c>
      <c r="AH24" s="177">
        <v>80</v>
      </c>
      <c r="AI24" s="177">
        <v>21</v>
      </c>
      <c r="AJ24" s="177">
        <v>16</v>
      </c>
      <c r="AK24" s="177">
        <v>35</v>
      </c>
      <c r="AL24" s="177">
        <v>5</v>
      </c>
      <c r="AM24" s="177">
        <v>7</v>
      </c>
      <c r="AN24" s="177">
        <v>6</v>
      </c>
      <c r="AO24" s="177">
        <v>60</v>
      </c>
      <c r="AP24" s="177">
        <v>10</v>
      </c>
      <c r="AQ24" s="177">
        <v>7</v>
      </c>
      <c r="AR24" s="177">
        <v>28</v>
      </c>
      <c r="AT24" s="48">
        <f t="shared" si="10"/>
        <v>0</v>
      </c>
      <c r="AU24" s="48">
        <f t="shared" si="7"/>
        <v>557</v>
      </c>
      <c r="AV24" s="48">
        <f t="shared" si="8"/>
        <v>63</v>
      </c>
      <c r="AW24" s="48">
        <f t="shared" si="0"/>
        <v>63</v>
      </c>
      <c r="AX24" s="48">
        <f t="shared" si="1"/>
        <v>373</v>
      </c>
      <c r="AY24" s="48">
        <f t="shared" si="2"/>
        <v>149</v>
      </c>
      <c r="AZ24" s="48">
        <f t="shared" si="3"/>
        <v>117</v>
      </c>
      <c r="BA24" s="49">
        <f t="shared" si="4"/>
        <v>53</v>
      </c>
      <c r="BB24" s="48">
        <f t="shared" si="5"/>
        <v>105</v>
      </c>
      <c r="BC24" s="65">
        <f t="shared" si="9"/>
        <v>1480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v>0</v>
      </c>
      <c r="E25" s="177">
        <v>0</v>
      </c>
      <c r="F25" s="177">
        <v>385</v>
      </c>
      <c r="G25" s="177">
        <v>25</v>
      </c>
      <c r="H25" s="177">
        <v>26</v>
      </c>
      <c r="I25" s="177">
        <v>24</v>
      </c>
      <c r="J25" s="177">
        <v>63</v>
      </c>
      <c r="K25" s="177">
        <v>4</v>
      </c>
      <c r="L25" s="177">
        <v>17</v>
      </c>
      <c r="M25" s="177">
        <v>23</v>
      </c>
      <c r="N25" s="177">
        <v>44</v>
      </c>
      <c r="O25" s="177">
        <v>111</v>
      </c>
      <c r="P25" s="177">
        <v>16</v>
      </c>
      <c r="Q25" s="177">
        <v>3</v>
      </c>
      <c r="R25" s="177">
        <v>8</v>
      </c>
      <c r="S25" s="177">
        <v>73</v>
      </c>
      <c r="T25" s="177">
        <v>14</v>
      </c>
      <c r="U25" s="177">
        <v>24</v>
      </c>
      <c r="V25" s="177">
        <v>40</v>
      </c>
      <c r="W25" s="177">
        <v>69</v>
      </c>
      <c r="X25" s="177">
        <v>264</v>
      </c>
      <c r="Y25" s="177">
        <v>21</v>
      </c>
      <c r="Z25" s="177">
        <v>51</v>
      </c>
      <c r="AA25" s="177">
        <v>16</v>
      </c>
      <c r="AB25" s="177">
        <v>33</v>
      </c>
      <c r="AC25" s="177">
        <v>61</v>
      </c>
      <c r="AD25" s="177">
        <v>31</v>
      </c>
      <c r="AE25" s="177">
        <v>32</v>
      </c>
      <c r="AF25" s="177">
        <v>31</v>
      </c>
      <c r="AG25" s="177">
        <v>33</v>
      </c>
      <c r="AH25" s="177">
        <v>100</v>
      </c>
      <c r="AI25" s="177">
        <v>22</v>
      </c>
      <c r="AJ25" s="177">
        <v>30</v>
      </c>
      <c r="AK25" s="177">
        <v>45</v>
      </c>
      <c r="AL25" s="177">
        <v>10</v>
      </c>
      <c r="AM25" s="177">
        <v>15</v>
      </c>
      <c r="AN25" s="177">
        <v>14</v>
      </c>
      <c r="AO25" s="177">
        <v>63</v>
      </c>
      <c r="AP25" s="177">
        <v>8</v>
      </c>
      <c r="AQ25" s="177">
        <v>6</v>
      </c>
      <c r="AR25" s="177">
        <v>32</v>
      </c>
      <c r="AT25" s="48">
        <f t="shared" si="10"/>
        <v>0</v>
      </c>
      <c r="AU25" s="48">
        <f t="shared" si="7"/>
        <v>722</v>
      </c>
      <c r="AV25" s="48">
        <f t="shared" si="8"/>
        <v>27</v>
      </c>
      <c r="AW25" s="48">
        <f t="shared" si="0"/>
        <v>151</v>
      </c>
      <c r="AX25" s="48">
        <f t="shared" si="1"/>
        <v>454</v>
      </c>
      <c r="AY25" s="48">
        <f t="shared" si="2"/>
        <v>188</v>
      </c>
      <c r="AZ25" s="48">
        <f t="shared" si="3"/>
        <v>152</v>
      </c>
      <c r="BA25" s="49">
        <f t="shared" si="4"/>
        <v>84</v>
      </c>
      <c r="BB25" s="48">
        <f t="shared" si="5"/>
        <v>109</v>
      </c>
      <c r="BC25" s="65">
        <f t="shared" si="9"/>
        <v>1887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v>0</v>
      </c>
      <c r="E26" s="177">
        <v>0</v>
      </c>
      <c r="F26" s="177">
        <v>280</v>
      </c>
      <c r="G26" s="177">
        <v>14</v>
      </c>
      <c r="H26" s="177">
        <v>9</v>
      </c>
      <c r="I26" s="177">
        <v>20</v>
      </c>
      <c r="J26" s="177">
        <v>21</v>
      </c>
      <c r="K26" s="177">
        <v>5</v>
      </c>
      <c r="L26" s="177">
        <v>9</v>
      </c>
      <c r="M26" s="177">
        <v>10</v>
      </c>
      <c r="N26" s="177">
        <v>23</v>
      </c>
      <c r="O26" s="177">
        <v>61</v>
      </c>
      <c r="P26" s="177">
        <v>7</v>
      </c>
      <c r="Q26" s="177">
        <v>4</v>
      </c>
      <c r="R26" s="177">
        <v>14</v>
      </c>
      <c r="S26" s="177">
        <v>30</v>
      </c>
      <c r="T26" s="177">
        <v>10</v>
      </c>
      <c r="U26" s="177">
        <v>7</v>
      </c>
      <c r="V26" s="177">
        <v>15</v>
      </c>
      <c r="W26" s="177">
        <v>32</v>
      </c>
      <c r="X26" s="177">
        <v>162</v>
      </c>
      <c r="Y26" s="177">
        <v>10</v>
      </c>
      <c r="Z26" s="177">
        <v>34</v>
      </c>
      <c r="AA26" s="177">
        <v>10</v>
      </c>
      <c r="AB26" s="177">
        <v>17</v>
      </c>
      <c r="AC26" s="177">
        <v>40</v>
      </c>
      <c r="AD26" s="177">
        <v>7</v>
      </c>
      <c r="AE26" s="177">
        <v>15</v>
      </c>
      <c r="AF26" s="177">
        <v>17</v>
      </c>
      <c r="AG26" s="177">
        <v>15</v>
      </c>
      <c r="AH26" s="177">
        <v>68</v>
      </c>
      <c r="AI26" s="177">
        <v>20</v>
      </c>
      <c r="AJ26" s="177">
        <v>10</v>
      </c>
      <c r="AK26" s="177">
        <v>53</v>
      </c>
      <c r="AL26" s="177">
        <v>3</v>
      </c>
      <c r="AM26" s="177">
        <v>7</v>
      </c>
      <c r="AN26" s="177">
        <v>4</v>
      </c>
      <c r="AO26" s="177">
        <v>22</v>
      </c>
      <c r="AP26" s="177">
        <v>10</v>
      </c>
      <c r="AQ26" s="177">
        <v>15</v>
      </c>
      <c r="AR26" s="177">
        <v>18</v>
      </c>
      <c r="AT26" s="48">
        <f t="shared" si="10"/>
        <v>0</v>
      </c>
      <c r="AU26" s="48">
        <f t="shared" si="7"/>
        <v>452</v>
      </c>
      <c r="AV26" s="48">
        <f t="shared" si="8"/>
        <v>25</v>
      </c>
      <c r="AW26" s="48">
        <f t="shared" si="0"/>
        <v>62</v>
      </c>
      <c r="AX26" s="48">
        <f t="shared" si="1"/>
        <v>265</v>
      </c>
      <c r="AY26" s="48">
        <f t="shared" si="2"/>
        <v>94</v>
      </c>
      <c r="AZ26" s="48">
        <f t="shared" si="3"/>
        <v>98</v>
      </c>
      <c r="BA26" s="49">
        <f t="shared" si="4"/>
        <v>67</v>
      </c>
      <c r="BB26" s="48">
        <f t="shared" si="5"/>
        <v>65</v>
      </c>
      <c r="BC26" s="65">
        <f t="shared" si="9"/>
        <v>1128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v>0</v>
      </c>
      <c r="E27" s="177">
        <v>0</v>
      </c>
      <c r="F27" s="177">
        <v>979</v>
      </c>
      <c r="G27" s="177">
        <v>59</v>
      </c>
      <c r="H27" s="177">
        <v>50</v>
      </c>
      <c r="I27" s="177">
        <v>64</v>
      </c>
      <c r="J27" s="177">
        <v>121</v>
      </c>
      <c r="K27" s="177">
        <v>10</v>
      </c>
      <c r="L27" s="177">
        <v>43</v>
      </c>
      <c r="M27" s="177">
        <v>42</v>
      </c>
      <c r="N27" s="177">
        <v>88</v>
      </c>
      <c r="O27" s="177">
        <v>275</v>
      </c>
      <c r="P27" s="177">
        <v>47</v>
      </c>
      <c r="Q27" s="177">
        <v>20</v>
      </c>
      <c r="R27" s="177">
        <v>48</v>
      </c>
      <c r="S27" s="177">
        <v>129</v>
      </c>
      <c r="T27" s="177">
        <v>35</v>
      </c>
      <c r="U27" s="177">
        <v>40</v>
      </c>
      <c r="V27" s="177">
        <v>72</v>
      </c>
      <c r="W27" s="177">
        <v>142</v>
      </c>
      <c r="X27" s="177">
        <v>647</v>
      </c>
      <c r="Y27" s="177">
        <v>48</v>
      </c>
      <c r="Z27" s="177">
        <v>132</v>
      </c>
      <c r="AA27" s="177">
        <v>39</v>
      </c>
      <c r="AB27" s="177">
        <v>84</v>
      </c>
      <c r="AC27" s="177">
        <v>161</v>
      </c>
      <c r="AD27" s="177">
        <v>50</v>
      </c>
      <c r="AE27" s="177">
        <v>77</v>
      </c>
      <c r="AF27" s="177">
        <v>68</v>
      </c>
      <c r="AG27" s="177">
        <v>75</v>
      </c>
      <c r="AH27" s="177">
        <v>248</v>
      </c>
      <c r="AI27" s="177">
        <v>63</v>
      </c>
      <c r="AJ27" s="177">
        <v>56</v>
      </c>
      <c r="AK27" s="177">
        <v>133</v>
      </c>
      <c r="AL27" s="177">
        <v>18</v>
      </c>
      <c r="AM27" s="177">
        <v>29</v>
      </c>
      <c r="AN27" s="177">
        <v>24</v>
      </c>
      <c r="AO27" s="177">
        <v>145</v>
      </c>
      <c r="AP27" s="177">
        <v>28</v>
      </c>
      <c r="AQ27" s="177">
        <v>28</v>
      </c>
      <c r="AR27" s="177">
        <v>78</v>
      </c>
      <c r="AT27" s="48">
        <f t="shared" si="10"/>
        <v>0</v>
      </c>
      <c r="AU27" s="48">
        <f t="shared" si="7"/>
        <v>1731</v>
      </c>
      <c r="AV27" s="48">
        <f t="shared" si="8"/>
        <v>115</v>
      </c>
      <c r="AW27" s="48">
        <f t="shared" si="0"/>
        <v>276</v>
      </c>
      <c r="AX27" s="48">
        <f t="shared" si="1"/>
        <v>1092</v>
      </c>
      <c r="AY27" s="48">
        <f t="shared" si="2"/>
        <v>431</v>
      </c>
      <c r="AZ27" s="48">
        <f t="shared" si="3"/>
        <v>367</v>
      </c>
      <c r="BA27" s="49">
        <f t="shared" si="4"/>
        <v>204</v>
      </c>
      <c r="BB27" s="48">
        <f t="shared" si="5"/>
        <v>279</v>
      </c>
      <c r="BC27" s="65">
        <f t="shared" si="9"/>
        <v>4495</v>
      </c>
    </row>
  </sheetData>
  <sheetProtection selectLockedCells="1"/>
  <conditionalFormatting sqref="B3:AR3">
    <cfRule type="expression" dxfId="33" priority="2">
      <formula>_xludf.MOD(_xludf.ROW(),2)=0</formula>
    </cfRule>
  </conditionalFormatting>
  <conditionalFormatting sqref="A3">
    <cfRule type="expression" dxfId="32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469F7-B10D-4AFC-A289-3D0B99589A44}">
  <dimension ref="A1:BP27"/>
  <sheetViews>
    <sheetView showGridLines="0" zoomScale="80" zoomScaleNormal="80" workbookViewId="0">
      <pane xSplit="3" ySplit="3" topLeftCell="D4" activePane="bottomRight" state="frozen"/>
      <selection activeCell="D4" sqref="D4:AR27"/>
      <selection pane="topRight" activeCell="D4" sqref="D4:AR27"/>
      <selection pane="bottomLeft" activeCell="D4" sqref="D4:AR27"/>
      <selection pane="bottomRight" activeCell="D3" sqref="D3:AR27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.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 t="str">
        <f>"INDICADORES   " &amp; Config!B15&amp;"   "&amp;Config!E12</f>
        <v>INDICADORES   RED   2022</v>
      </c>
      <c r="C2" s="181"/>
      <c r="G2" s="34"/>
      <c r="H2" s="34"/>
      <c r="K2" s="35"/>
      <c r="L2" s="1"/>
      <c r="M2" s="1"/>
      <c r="N2" s="63">
        <v>27097</v>
      </c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213</v>
      </c>
      <c r="E3" s="52" t="s">
        <v>211</v>
      </c>
      <c r="F3" s="52" t="s">
        <v>214</v>
      </c>
      <c r="G3" s="52" t="s">
        <v>215</v>
      </c>
      <c r="H3" s="52" t="s">
        <v>216</v>
      </c>
      <c r="I3" s="52" t="s">
        <v>217</v>
      </c>
      <c r="J3" s="52" t="s">
        <v>218</v>
      </c>
      <c r="K3" s="52" t="s">
        <v>219</v>
      </c>
      <c r="L3" s="52" t="s">
        <v>220</v>
      </c>
      <c r="M3" s="52" t="s">
        <v>221</v>
      </c>
      <c r="N3" s="52" t="s">
        <v>222</v>
      </c>
      <c r="O3" s="52" t="s">
        <v>212</v>
      </c>
      <c r="P3" s="52" t="s">
        <v>68</v>
      </c>
      <c r="Q3" s="52" t="s">
        <v>223</v>
      </c>
      <c r="R3" s="52" t="s">
        <v>224</v>
      </c>
      <c r="S3" s="52" t="s">
        <v>63</v>
      </c>
      <c r="T3" s="52" t="s">
        <v>225</v>
      </c>
      <c r="U3" s="52" t="s">
        <v>226</v>
      </c>
      <c r="V3" s="52" t="s">
        <v>227</v>
      </c>
      <c r="W3" s="52" t="s">
        <v>65</v>
      </c>
      <c r="X3" s="52" t="s">
        <v>64</v>
      </c>
      <c r="Y3" s="52" t="s">
        <v>228</v>
      </c>
      <c r="Z3" s="52" t="s">
        <v>229</v>
      </c>
      <c r="AA3" s="52" t="s">
        <v>230</v>
      </c>
      <c r="AB3" s="52" t="s">
        <v>231</v>
      </c>
      <c r="AC3" s="52" t="s">
        <v>62</v>
      </c>
      <c r="AD3" s="52" t="s">
        <v>232</v>
      </c>
      <c r="AE3" s="52" t="s">
        <v>233</v>
      </c>
      <c r="AF3" s="52" t="s">
        <v>234</v>
      </c>
      <c r="AG3" s="52" t="s">
        <v>235</v>
      </c>
      <c r="AH3" s="52" t="s">
        <v>66</v>
      </c>
      <c r="AI3" s="52" t="s">
        <v>236</v>
      </c>
      <c r="AJ3" s="52" t="s">
        <v>237</v>
      </c>
      <c r="AK3" s="52" t="s">
        <v>61</v>
      </c>
      <c r="AL3" s="52" t="s">
        <v>238</v>
      </c>
      <c r="AM3" s="52" t="s">
        <v>239</v>
      </c>
      <c r="AN3" s="52" t="s">
        <v>240</v>
      </c>
      <c r="AO3" s="52" t="s">
        <v>72</v>
      </c>
      <c r="AP3" s="52" t="s">
        <v>241</v>
      </c>
      <c r="AQ3" s="52" t="s">
        <v>242</v>
      </c>
      <c r="AR3" s="52" t="s">
        <v>243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/>
      <c r="E4" s="177"/>
      <c r="F4" s="177">
        <v>359</v>
      </c>
      <c r="G4" s="177">
        <v>20</v>
      </c>
      <c r="H4" s="177">
        <v>11</v>
      </c>
      <c r="I4" s="177">
        <v>23</v>
      </c>
      <c r="J4" s="177">
        <v>44</v>
      </c>
      <c r="K4" s="177">
        <v>6</v>
      </c>
      <c r="L4" s="177">
        <v>18</v>
      </c>
      <c r="M4" s="177">
        <v>13</v>
      </c>
      <c r="N4" s="177">
        <v>31</v>
      </c>
      <c r="O4" s="177">
        <v>98</v>
      </c>
      <c r="P4" s="177">
        <v>25</v>
      </c>
      <c r="Q4" s="177">
        <v>12</v>
      </c>
      <c r="R4" s="177">
        <v>22</v>
      </c>
      <c r="S4" s="177">
        <v>48</v>
      </c>
      <c r="T4" s="177">
        <v>14</v>
      </c>
      <c r="U4" s="177">
        <v>10</v>
      </c>
      <c r="V4" s="177">
        <v>23</v>
      </c>
      <c r="W4" s="177">
        <v>29</v>
      </c>
      <c r="X4" s="177">
        <v>198</v>
      </c>
      <c r="Y4" s="177">
        <v>13</v>
      </c>
      <c r="Z4" s="177">
        <v>41</v>
      </c>
      <c r="AA4" s="177">
        <v>10</v>
      </c>
      <c r="AB4" s="177">
        <v>22</v>
      </c>
      <c r="AC4" s="177">
        <v>62</v>
      </c>
      <c r="AD4" s="177">
        <v>16</v>
      </c>
      <c r="AE4" s="177">
        <v>28</v>
      </c>
      <c r="AF4" s="177">
        <v>16</v>
      </c>
      <c r="AG4" s="177">
        <v>18</v>
      </c>
      <c r="AH4" s="177">
        <v>72</v>
      </c>
      <c r="AI4" s="177">
        <v>9</v>
      </c>
      <c r="AJ4" s="177">
        <v>14</v>
      </c>
      <c r="AK4" s="177">
        <v>60</v>
      </c>
      <c r="AL4" s="177">
        <v>4</v>
      </c>
      <c r="AM4" s="177">
        <v>10</v>
      </c>
      <c r="AN4" s="177">
        <v>2</v>
      </c>
      <c r="AO4" s="177">
        <v>88</v>
      </c>
      <c r="AP4" s="177">
        <v>4</v>
      </c>
      <c r="AQ4" s="177">
        <v>11</v>
      </c>
      <c r="AR4" s="177">
        <v>16</v>
      </c>
      <c r="AT4" s="48">
        <f>SUM(D4)</f>
        <v>0</v>
      </c>
      <c r="AU4" s="48">
        <f>+SUM(F4:O4)</f>
        <v>623</v>
      </c>
      <c r="AV4" s="48">
        <f>+SUM(P4:R4)</f>
        <v>59</v>
      </c>
      <c r="AW4" s="48">
        <f t="shared" ref="AW4:AW27" si="0">+SUM(S4:V4)</f>
        <v>95</v>
      </c>
      <c r="AX4" s="48">
        <f t="shared" ref="AX4:AX27" si="1">+SUM(W4:AB4)</f>
        <v>313</v>
      </c>
      <c r="AY4" s="48">
        <f t="shared" ref="AY4:AY27" si="2">+SUM(AC4:AG4)</f>
        <v>140</v>
      </c>
      <c r="AZ4" s="48">
        <f t="shared" ref="AZ4:AZ27" si="3">+SUM(AH4:AJ4)</f>
        <v>95</v>
      </c>
      <c r="BA4" s="49">
        <f t="shared" ref="BA4:BA27" si="4">+SUM(AK4:AN4)</f>
        <v>76</v>
      </c>
      <c r="BB4" s="48">
        <f t="shared" ref="BB4:BB27" si="5">+SUM(AO4:AR4)</f>
        <v>119</v>
      </c>
      <c r="BC4" s="65">
        <f>SUM(AT4:BB4)</f>
        <v>1520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v>33</v>
      </c>
      <c r="E5" s="177">
        <v>0</v>
      </c>
      <c r="F5" s="177">
        <v>22</v>
      </c>
      <c r="G5" s="177">
        <v>0</v>
      </c>
      <c r="H5" s="177">
        <v>0</v>
      </c>
      <c r="I5" s="177">
        <v>0</v>
      </c>
      <c r="J5" s="177">
        <v>0</v>
      </c>
      <c r="K5" s="177">
        <v>1</v>
      </c>
      <c r="L5" s="177">
        <v>0</v>
      </c>
      <c r="M5" s="177">
        <v>0</v>
      </c>
      <c r="N5" s="177">
        <v>2</v>
      </c>
      <c r="O5" s="177">
        <v>3</v>
      </c>
      <c r="P5" s="177">
        <v>0</v>
      </c>
      <c r="Q5" s="177">
        <v>0</v>
      </c>
      <c r="R5" s="177">
        <v>0</v>
      </c>
      <c r="S5" s="177">
        <v>1</v>
      </c>
      <c r="T5" s="177">
        <v>0</v>
      </c>
      <c r="U5" s="177">
        <v>0</v>
      </c>
      <c r="V5" s="177">
        <v>0</v>
      </c>
      <c r="W5" s="177">
        <v>3</v>
      </c>
      <c r="X5" s="177">
        <v>9</v>
      </c>
      <c r="Y5" s="177">
        <v>0</v>
      </c>
      <c r="Z5" s="177">
        <v>2</v>
      </c>
      <c r="AA5" s="177">
        <v>0</v>
      </c>
      <c r="AB5" s="177">
        <v>1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11</v>
      </c>
      <c r="AI5" s="177">
        <v>2</v>
      </c>
      <c r="AJ5" s="177">
        <v>0</v>
      </c>
      <c r="AK5" s="177">
        <v>1</v>
      </c>
      <c r="AL5" s="177">
        <v>0</v>
      </c>
      <c r="AM5" s="177">
        <v>3</v>
      </c>
      <c r="AN5" s="177">
        <v>0</v>
      </c>
      <c r="AO5" s="177">
        <v>0</v>
      </c>
      <c r="AP5" s="177">
        <v>0</v>
      </c>
      <c r="AQ5" s="177">
        <v>4</v>
      </c>
      <c r="AR5" s="177">
        <v>0</v>
      </c>
      <c r="AT5" s="48">
        <f t="shared" ref="AT5:AT8" si="6">SUM(D5)</f>
        <v>33</v>
      </c>
      <c r="AU5" s="48">
        <f t="shared" ref="AU5:AU27" si="7">+SUM(F5:O5)</f>
        <v>28</v>
      </c>
      <c r="AV5" s="48">
        <f t="shared" ref="AV5:AV27" si="8">+SUM(P5:R5)</f>
        <v>0</v>
      </c>
      <c r="AW5" s="48">
        <f t="shared" si="0"/>
        <v>1</v>
      </c>
      <c r="AX5" s="48">
        <f t="shared" si="1"/>
        <v>15</v>
      </c>
      <c r="AY5" s="48">
        <f t="shared" si="2"/>
        <v>0</v>
      </c>
      <c r="AZ5" s="48">
        <f t="shared" si="3"/>
        <v>13</v>
      </c>
      <c r="BA5" s="49">
        <f t="shared" si="4"/>
        <v>4</v>
      </c>
      <c r="BB5" s="48">
        <f t="shared" si="5"/>
        <v>4</v>
      </c>
      <c r="BC5" s="65">
        <f t="shared" ref="BC5:BC27" si="9">SUM(AT5:BB5)</f>
        <v>98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v>85</v>
      </c>
      <c r="E6" s="177">
        <v>0</v>
      </c>
      <c r="F6" s="177">
        <v>21</v>
      </c>
      <c r="G6" s="177">
        <v>0</v>
      </c>
      <c r="H6" s="177">
        <v>0</v>
      </c>
      <c r="I6" s="177">
        <v>1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1</v>
      </c>
      <c r="T6" s="177">
        <v>0</v>
      </c>
      <c r="U6" s="177">
        <v>0</v>
      </c>
      <c r="V6" s="177">
        <v>0</v>
      </c>
      <c r="W6" s="177">
        <v>3</v>
      </c>
      <c r="X6" s="177">
        <v>13</v>
      </c>
      <c r="Y6" s="177">
        <v>0</v>
      </c>
      <c r="Z6" s="177">
        <v>0</v>
      </c>
      <c r="AA6" s="177">
        <v>0</v>
      </c>
      <c r="AB6" s="177">
        <v>0</v>
      </c>
      <c r="AC6" s="177">
        <v>11</v>
      </c>
      <c r="AD6" s="177">
        <v>0</v>
      </c>
      <c r="AE6" s="177">
        <v>5</v>
      </c>
      <c r="AF6" s="177">
        <v>0</v>
      </c>
      <c r="AG6" s="177">
        <v>1</v>
      </c>
      <c r="AH6" s="177">
        <v>8</v>
      </c>
      <c r="AI6" s="177">
        <v>2</v>
      </c>
      <c r="AJ6" s="177">
        <v>0</v>
      </c>
      <c r="AK6" s="177">
        <v>3</v>
      </c>
      <c r="AL6" s="177">
        <v>0</v>
      </c>
      <c r="AM6" s="177">
        <v>2</v>
      </c>
      <c r="AN6" s="177">
        <v>0</v>
      </c>
      <c r="AO6" s="177">
        <v>2</v>
      </c>
      <c r="AP6" s="177">
        <v>0</v>
      </c>
      <c r="AQ6" s="177">
        <v>4</v>
      </c>
      <c r="AR6" s="177">
        <v>0</v>
      </c>
      <c r="AT6" s="48">
        <f t="shared" si="6"/>
        <v>85</v>
      </c>
      <c r="AU6" s="48">
        <f t="shared" si="7"/>
        <v>22</v>
      </c>
      <c r="AV6" s="48">
        <f t="shared" si="8"/>
        <v>0</v>
      </c>
      <c r="AW6" s="48">
        <f t="shared" si="0"/>
        <v>1</v>
      </c>
      <c r="AX6" s="48">
        <f t="shared" si="1"/>
        <v>16</v>
      </c>
      <c r="AY6" s="48">
        <f t="shared" si="2"/>
        <v>17</v>
      </c>
      <c r="AZ6" s="48">
        <f t="shared" si="3"/>
        <v>10</v>
      </c>
      <c r="BA6" s="49">
        <f t="shared" si="4"/>
        <v>5</v>
      </c>
      <c r="BB6" s="48">
        <f t="shared" si="5"/>
        <v>6</v>
      </c>
      <c r="BC6" s="65">
        <f t="shared" si="9"/>
        <v>162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v>1</v>
      </c>
      <c r="E7" s="177"/>
      <c r="F7" s="177">
        <v>198</v>
      </c>
      <c r="G7" s="177">
        <v>17</v>
      </c>
      <c r="H7" s="177">
        <v>7</v>
      </c>
      <c r="I7" s="177">
        <v>9</v>
      </c>
      <c r="J7" s="177">
        <v>37</v>
      </c>
      <c r="K7" s="177">
        <v>1</v>
      </c>
      <c r="L7" s="177">
        <v>7</v>
      </c>
      <c r="M7" s="177">
        <v>11</v>
      </c>
      <c r="N7" s="177">
        <v>11</v>
      </c>
      <c r="O7" s="177"/>
      <c r="P7" s="177">
        <v>23</v>
      </c>
      <c r="Q7" s="177">
        <v>11</v>
      </c>
      <c r="R7" s="177">
        <v>12</v>
      </c>
      <c r="S7" s="177">
        <v>49</v>
      </c>
      <c r="T7" s="177">
        <v>12</v>
      </c>
      <c r="U7" s="177">
        <v>13</v>
      </c>
      <c r="V7" s="177">
        <v>32</v>
      </c>
      <c r="W7" s="177">
        <v>24</v>
      </c>
      <c r="X7" s="177">
        <v>92</v>
      </c>
      <c r="Y7" s="177">
        <v>6</v>
      </c>
      <c r="Z7" s="177">
        <v>20</v>
      </c>
      <c r="AA7" s="177">
        <v>7</v>
      </c>
      <c r="AB7" s="177">
        <v>4</v>
      </c>
      <c r="AC7" s="177">
        <v>18</v>
      </c>
      <c r="AD7" s="177">
        <v>12</v>
      </c>
      <c r="AE7" s="177">
        <v>11</v>
      </c>
      <c r="AF7" s="177">
        <v>10</v>
      </c>
      <c r="AG7" s="177">
        <v>17</v>
      </c>
      <c r="AH7" s="177">
        <v>21</v>
      </c>
      <c r="AI7" s="177">
        <v>1</v>
      </c>
      <c r="AJ7" s="177">
        <v>6</v>
      </c>
      <c r="AK7" s="177">
        <v>35</v>
      </c>
      <c r="AL7" s="177">
        <v>7</v>
      </c>
      <c r="AM7" s="177">
        <v>7</v>
      </c>
      <c r="AN7" s="177">
        <v>7</v>
      </c>
      <c r="AO7" s="177">
        <v>31</v>
      </c>
      <c r="AP7" s="177">
        <v>0</v>
      </c>
      <c r="AQ7" s="177">
        <v>5</v>
      </c>
      <c r="AR7" s="177">
        <v>15</v>
      </c>
      <c r="AT7" s="48">
        <f t="shared" si="6"/>
        <v>1</v>
      </c>
      <c r="AU7" s="48">
        <f t="shared" si="7"/>
        <v>298</v>
      </c>
      <c r="AV7" s="48">
        <f t="shared" si="8"/>
        <v>46</v>
      </c>
      <c r="AW7" s="48">
        <f t="shared" si="0"/>
        <v>106</v>
      </c>
      <c r="AX7" s="48">
        <f t="shared" si="1"/>
        <v>153</v>
      </c>
      <c r="AY7" s="48">
        <f t="shared" si="2"/>
        <v>68</v>
      </c>
      <c r="AZ7" s="48">
        <f t="shared" si="3"/>
        <v>28</v>
      </c>
      <c r="BA7" s="49">
        <f t="shared" si="4"/>
        <v>56</v>
      </c>
      <c r="BB7" s="48">
        <f t="shared" si="5"/>
        <v>51</v>
      </c>
      <c r="BC7" s="65">
        <f t="shared" si="9"/>
        <v>807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>
        <v>0</v>
      </c>
      <c r="E8" s="177"/>
      <c r="F8" s="177">
        <v>48</v>
      </c>
      <c r="G8" s="177">
        <v>8</v>
      </c>
      <c r="H8" s="177">
        <v>0</v>
      </c>
      <c r="I8" s="177">
        <v>1</v>
      </c>
      <c r="J8" s="177">
        <v>6</v>
      </c>
      <c r="K8" s="177">
        <v>1</v>
      </c>
      <c r="L8" s="177">
        <v>1</v>
      </c>
      <c r="M8" s="177">
        <v>4</v>
      </c>
      <c r="N8" s="177">
        <v>5</v>
      </c>
      <c r="O8" s="177"/>
      <c r="P8" s="177">
        <v>13</v>
      </c>
      <c r="Q8" s="177">
        <v>7</v>
      </c>
      <c r="R8" s="177">
        <v>6</v>
      </c>
      <c r="S8" s="177">
        <v>14</v>
      </c>
      <c r="T8" s="177">
        <v>6</v>
      </c>
      <c r="U8" s="177">
        <v>5</v>
      </c>
      <c r="V8" s="177">
        <v>5</v>
      </c>
      <c r="W8" s="177">
        <v>1</v>
      </c>
      <c r="X8" s="177">
        <v>17</v>
      </c>
      <c r="Y8" s="177">
        <v>1</v>
      </c>
      <c r="Z8" s="177">
        <v>6</v>
      </c>
      <c r="AA8" s="177">
        <v>2</v>
      </c>
      <c r="AB8" s="177">
        <v>5</v>
      </c>
      <c r="AC8" s="177">
        <v>3</v>
      </c>
      <c r="AD8" s="177">
        <v>0</v>
      </c>
      <c r="AE8" s="177">
        <v>6</v>
      </c>
      <c r="AF8" s="177">
        <v>7</v>
      </c>
      <c r="AG8" s="177">
        <v>2</v>
      </c>
      <c r="AH8" s="177">
        <v>4</v>
      </c>
      <c r="AI8" s="177">
        <v>3</v>
      </c>
      <c r="AJ8" s="177">
        <v>3</v>
      </c>
      <c r="AK8" s="177">
        <v>13</v>
      </c>
      <c r="AL8" s="177">
        <v>4</v>
      </c>
      <c r="AM8" s="177">
        <v>0</v>
      </c>
      <c r="AN8" s="177">
        <v>0</v>
      </c>
      <c r="AO8" s="177">
        <v>19</v>
      </c>
      <c r="AP8" s="177">
        <v>0</v>
      </c>
      <c r="AQ8" s="177">
        <v>0</v>
      </c>
      <c r="AR8" s="177">
        <v>5</v>
      </c>
      <c r="AT8" s="48">
        <f t="shared" si="6"/>
        <v>0</v>
      </c>
      <c r="AU8" s="48">
        <f t="shared" si="7"/>
        <v>74</v>
      </c>
      <c r="AV8" s="48">
        <f t="shared" si="8"/>
        <v>26</v>
      </c>
      <c r="AW8" s="48">
        <f t="shared" si="0"/>
        <v>30</v>
      </c>
      <c r="AX8" s="48">
        <f t="shared" si="1"/>
        <v>32</v>
      </c>
      <c r="AY8" s="48">
        <f t="shared" si="2"/>
        <v>18</v>
      </c>
      <c r="AZ8" s="48">
        <f t="shared" si="3"/>
        <v>10</v>
      </c>
      <c r="BA8" s="49">
        <f t="shared" si="4"/>
        <v>17</v>
      </c>
      <c r="BB8" s="48">
        <f t="shared" si="5"/>
        <v>24</v>
      </c>
      <c r="BC8" s="65">
        <f t="shared" si="9"/>
        <v>231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v>1513</v>
      </c>
      <c r="E9" s="177"/>
      <c r="F9" s="177">
        <v>0</v>
      </c>
      <c r="G9" s="177">
        <v>0</v>
      </c>
      <c r="H9" s="177">
        <v>3</v>
      </c>
      <c r="I9" s="177">
        <v>2</v>
      </c>
      <c r="J9" s="177">
        <v>1</v>
      </c>
      <c r="K9" s="177">
        <v>1</v>
      </c>
      <c r="L9" s="177">
        <v>0</v>
      </c>
      <c r="M9" s="177">
        <v>4</v>
      </c>
      <c r="N9" s="177">
        <v>4</v>
      </c>
      <c r="O9" s="177"/>
      <c r="P9" s="177">
        <v>65</v>
      </c>
      <c r="Q9" s="177"/>
      <c r="R9" s="177"/>
      <c r="S9" s="177">
        <v>0</v>
      </c>
      <c r="T9" s="177"/>
      <c r="U9" s="177"/>
      <c r="V9" s="177">
        <v>1</v>
      </c>
      <c r="W9" s="177"/>
      <c r="X9" s="177">
        <v>203</v>
      </c>
      <c r="Y9" s="177"/>
      <c r="Z9" s="177"/>
      <c r="AA9" s="177"/>
      <c r="AB9" s="177">
        <v>0</v>
      </c>
      <c r="AC9" s="177">
        <v>38</v>
      </c>
      <c r="AD9" s="177"/>
      <c r="AE9" s="177"/>
      <c r="AF9" s="177"/>
      <c r="AG9" s="177">
        <v>0</v>
      </c>
      <c r="AH9" s="177">
        <v>101</v>
      </c>
      <c r="AI9" s="177"/>
      <c r="AJ9" s="177"/>
      <c r="AK9" s="177">
        <v>2</v>
      </c>
      <c r="AL9" s="177"/>
      <c r="AM9" s="177"/>
      <c r="AN9" s="177"/>
      <c r="AO9" s="177">
        <v>23</v>
      </c>
      <c r="AP9" s="177"/>
      <c r="AQ9" s="177">
        <v>0</v>
      </c>
      <c r="AR9" s="177"/>
      <c r="AT9" s="48">
        <f t="shared" ref="AT9:AT27" si="10">SUM(D9)</f>
        <v>1513</v>
      </c>
      <c r="AU9" s="48">
        <f t="shared" si="7"/>
        <v>15</v>
      </c>
      <c r="AV9" s="48">
        <f t="shared" si="8"/>
        <v>65</v>
      </c>
      <c r="AW9" s="48">
        <f t="shared" si="0"/>
        <v>1</v>
      </c>
      <c r="AX9" s="48">
        <f t="shared" si="1"/>
        <v>203</v>
      </c>
      <c r="AY9" s="48">
        <f t="shared" si="2"/>
        <v>38</v>
      </c>
      <c r="AZ9" s="48">
        <f t="shared" si="3"/>
        <v>101</v>
      </c>
      <c r="BA9" s="49">
        <f t="shared" si="4"/>
        <v>2</v>
      </c>
      <c r="BB9" s="48">
        <f t="shared" si="5"/>
        <v>23</v>
      </c>
      <c r="BC9" s="65">
        <f t="shared" si="9"/>
        <v>1961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/>
      <c r="E10" s="177"/>
      <c r="F10" s="177">
        <v>377</v>
      </c>
      <c r="G10" s="177">
        <v>22</v>
      </c>
      <c r="H10" s="177">
        <v>15</v>
      </c>
      <c r="I10" s="177">
        <v>18</v>
      </c>
      <c r="J10" s="177">
        <v>36</v>
      </c>
      <c r="K10" s="177">
        <v>2</v>
      </c>
      <c r="L10" s="177">
        <v>14</v>
      </c>
      <c r="M10" s="177">
        <v>15</v>
      </c>
      <c r="N10" s="177">
        <v>27</v>
      </c>
      <c r="O10" s="177">
        <v>114</v>
      </c>
      <c r="P10" s="177">
        <v>39</v>
      </c>
      <c r="Q10" s="177">
        <v>14</v>
      </c>
      <c r="R10" s="177">
        <v>31</v>
      </c>
      <c r="S10" s="177">
        <v>53</v>
      </c>
      <c r="T10" s="177">
        <v>19</v>
      </c>
      <c r="U10" s="177">
        <v>12</v>
      </c>
      <c r="V10" s="177">
        <v>25</v>
      </c>
      <c r="W10" s="177">
        <v>35</v>
      </c>
      <c r="X10" s="177">
        <v>229</v>
      </c>
      <c r="Y10" s="177">
        <v>10</v>
      </c>
      <c r="Z10" s="177">
        <v>28</v>
      </c>
      <c r="AA10" s="177">
        <v>14</v>
      </c>
      <c r="AB10" s="177">
        <v>30</v>
      </c>
      <c r="AC10" s="177">
        <v>60</v>
      </c>
      <c r="AD10" s="177">
        <v>10</v>
      </c>
      <c r="AE10" s="177">
        <v>26</v>
      </c>
      <c r="AF10" s="177">
        <v>17</v>
      </c>
      <c r="AG10" s="177">
        <v>17</v>
      </c>
      <c r="AH10" s="177">
        <v>81</v>
      </c>
      <c r="AI10" s="177">
        <v>17</v>
      </c>
      <c r="AJ10" s="177">
        <v>14</v>
      </c>
      <c r="AK10" s="177">
        <v>43</v>
      </c>
      <c r="AL10" s="177">
        <v>5</v>
      </c>
      <c r="AM10" s="177">
        <v>9</v>
      </c>
      <c r="AN10" s="177">
        <v>5</v>
      </c>
      <c r="AO10" s="177">
        <v>60</v>
      </c>
      <c r="AP10" s="177"/>
      <c r="AQ10" s="177">
        <v>2</v>
      </c>
      <c r="AR10" s="177">
        <v>16</v>
      </c>
      <c r="AT10" s="48">
        <f t="shared" si="10"/>
        <v>0</v>
      </c>
      <c r="AU10" s="48">
        <f t="shared" si="7"/>
        <v>640</v>
      </c>
      <c r="AV10" s="48">
        <f t="shared" si="8"/>
        <v>84</v>
      </c>
      <c r="AW10" s="48">
        <f t="shared" si="0"/>
        <v>109</v>
      </c>
      <c r="AX10" s="48">
        <f t="shared" si="1"/>
        <v>346</v>
      </c>
      <c r="AY10" s="48">
        <f t="shared" si="2"/>
        <v>130</v>
      </c>
      <c r="AZ10" s="48">
        <f t="shared" si="3"/>
        <v>112</v>
      </c>
      <c r="BA10" s="49">
        <f t="shared" si="4"/>
        <v>62</v>
      </c>
      <c r="BB10" s="48">
        <f t="shared" si="5"/>
        <v>78</v>
      </c>
      <c r="BC10" s="65">
        <f t="shared" si="9"/>
        <v>1561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/>
      <c r="E11" s="177"/>
      <c r="F11" s="177">
        <v>427</v>
      </c>
      <c r="G11" s="177">
        <v>23</v>
      </c>
      <c r="H11" s="177">
        <v>16</v>
      </c>
      <c r="I11" s="177">
        <v>20</v>
      </c>
      <c r="J11" s="177">
        <v>40</v>
      </c>
      <c r="K11" s="177">
        <v>1</v>
      </c>
      <c r="L11" s="177">
        <v>15</v>
      </c>
      <c r="M11" s="177">
        <v>10</v>
      </c>
      <c r="N11" s="177">
        <v>19</v>
      </c>
      <c r="O11" s="177">
        <v>119</v>
      </c>
      <c r="P11" s="177">
        <v>35</v>
      </c>
      <c r="Q11" s="177">
        <v>12</v>
      </c>
      <c r="R11" s="177">
        <v>37</v>
      </c>
      <c r="S11" s="177">
        <v>46</v>
      </c>
      <c r="T11" s="177">
        <v>16</v>
      </c>
      <c r="U11" s="177">
        <v>12</v>
      </c>
      <c r="V11" s="177">
        <v>33</v>
      </c>
      <c r="W11" s="177">
        <v>32</v>
      </c>
      <c r="X11" s="177">
        <v>243</v>
      </c>
      <c r="Y11" s="177">
        <v>16</v>
      </c>
      <c r="Z11" s="177">
        <v>28</v>
      </c>
      <c r="AA11" s="177">
        <v>13</v>
      </c>
      <c r="AB11" s="177">
        <v>32</v>
      </c>
      <c r="AC11" s="177">
        <v>52</v>
      </c>
      <c r="AD11" s="177">
        <v>12</v>
      </c>
      <c r="AE11" s="177">
        <v>19</v>
      </c>
      <c r="AF11" s="177">
        <v>20</v>
      </c>
      <c r="AG11" s="177">
        <v>14</v>
      </c>
      <c r="AH11" s="177">
        <v>81</v>
      </c>
      <c r="AI11" s="177">
        <v>16</v>
      </c>
      <c r="AJ11" s="177">
        <v>15</v>
      </c>
      <c r="AK11" s="177">
        <v>57</v>
      </c>
      <c r="AL11" s="177">
        <v>7</v>
      </c>
      <c r="AM11" s="177">
        <v>10</v>
      </c>
      <c r="AN11" s="177">
        <v>4</v>
      </c>
      <c r="AO11" s="177">
        <v>38</v>
      </c>
      <c r="AP11" s="177">
        <v>1</v>
      </c>
      <c r="AQ11" s="177">
        <v>2</v>
      </c>
      <c r="AR11" s="177">
        <v>19</v>
      </c>
      <c r="AT11" s="48">
        <f t="shared" si="10"/>
        <v>0</v>
      </c>
      <c r="AU11" s="48">
        <f t="shared" si="7"/>
        <v>690</v>
      </c>
      <c r="AV11" s="48">
        <f t="shared" si="8"/>
        <v>84</v>
      </c>
      <c r="AW11" s="48">
        <f t="shared" si="0"/>
        <v>107</v>
      </c>
      <c r="AX11" s="48">
        <f t="shared" si="1"/>
        <v>364</v>
      </c>
      <c r="AY11" s="48">
        <f t="shared" si="2"/>
        <v>117</v>
      </c>
      <c r="AZ11" s="48">
        <f t="shared" si="3"/>
        <v>112</v>
      </c>
      <c r="BA11" s="49">
        <f t="shared" si="4"/>
        <v>78</v>
      </c>
      <c r="BB11" s="48">
        <f t="shared" si="5"/>
        <v>60</v>
      </c>
      <c r="BC11" s="65">
        <f t="shared" si="9"/>
        <v>1612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/>
      <c r="E12" s="177"/>
      <c r="F12" s="177">
        <v>433</v>
      </c>
      <c r="G12" s="177">
        <v>18</v>
      </c>
      <c r="H12" s="177">
        <v>18</v>
      </c>
      <c r="I12" s="177">
        <v>15</v>
      </c>
      <c r="J12" s="177">
        <v>47</v>
      </c>
      <c r="K12" s="177">
        <v>2</v>
      </c>
      <c r="L12" s="177">
        <v>19</v>
      </c>
      <c r="M12" s="177">
        <v>13</v>
      </c>
      <c r="N12" s="177">
        <v>23</v>
      </c>
      <c r="O12" s="177">
        <v>104</v>
      </c>
      <c r="P12" s="177">
        <v>34</v>
      </c>
      <c r="Q12" s="177">
        <v>12</v>
      </c>
      <c r="R12" s="177">
        <v>19</v>
      </c>
      <c r="S12" s="177">
        <v>52</v>
      </c>
      <c r="T12" s="177">
        <v>11</v>
      </c>
      <c r="U12" s="177">
        <v>14</v>
      </c>
      <c r="V12" s="177">
        <v>32</v>
      </c>
      <c r="W12" s="177">
        <v>46</v>
      </c>
      <c r="X12" s="177">
        <v>239</v>
      </c>
      <c r="Y12" s="177">
        <v>18</v>
      </c>
      <c r="Z12" s="177">
        <v>18</v>
      </c>
      <c r="AA12" s="177">
        <v>17</v>
      </c>
      <c r="AB12" s="177">
        <v>19</v>
      </c>
      <c r="AC12" s="177">
        <v>48</v>
      </c>
      <c r="AD12" s="177">
        <v>22</v>
      </c>
      <c r="AE12" s="177">
        <v>22</v>
      </c>
      <c r="AF12" s="177">
        <v>20</v>
      </c>
      <c r="AG12" s="177">
        <v>27</v>
      </c>
      <c r="AH12" s="177">
        <v>70</v>
      </c>
      <c r="AI12" s="177">
        <v>11</v>
      </c>
      <c r="AJ12" s="177">
        <v>9</v>
      </c>
      <c r="AK12" s="177">
        <v>59</v>
      </c>
      <c r="AL12" s="177">
        <v>7</v>
      </c>
      <c r="AM12" s="177">
        <v>12</v>
      </c>
      <c r="AN12" s="177">
        <v>12</v>
      </c>
      <c r="AO12" s="177">
        <v>42</v>
      </c>
      <c r="AP12" s="177"/>
      <c r="AQ12" s="177">
        <v>4</v>
      </c>
      <c r="AR12" s="177">
        <v>18</v>
      </c>
      <c r="AT12" s="48">
        <f t="shared" si="10"/>
        <v>0</v>
      </c>
      <c r="AU12" s="48">
        <f t="shared" si="7"/>
        <v>692</v>
      </c>
      <c r="AV12" s="48">
        <f t="shared" si="8"/>
        <v>65</v>
      </c>
      <c r="AW12" s="48">
        <f t="shared" si="0"/>
        <v>109</v>
      </c>
      <c r="AX12" s="48">
        <f t="shared" si="1"/>
        <v>357</v>
      </c>
      <c r="AY12" s="48">
        <f t="shared" si="2"/>
        <v>139</v>
      </c>
      <c r="AZ12" s="48">
        <f t="shared" si="3"/>
        <v>90</v>
      </c>
      <c r="BA12" s="49">
        <f t="shared" si="4"/>
        <v>90</v>
      </c>
      <c r="BB12" s="48">
        <f t="shared" si="5"/>
        <v>64</v>
      </c>
      <c r="BC12" s="65">
        <f t="shared" si="9"/>
        <v>1606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/>
      <c r="E13" s="177"/>
      <c r="F13" s="177">
        <v>250</v>
      </c>
      <c r="G13" s="177">
        <v>15</v>
      </c>
      <c r="H13" s="177">
        <v>7</v>
      </c>
      <c r="I13" s="177">
        <v>16</v>
      </c>
      <c r="J13" s="177">
        <v>32</v>
      </c>
      <c r="K13" s="177">
        <v>2</v>
      </c>
      <c r="L13" s="177">
        <v>3</v>
      </c>
      <c r="M13" s="177">
        <v>12</v>
      </c>
      <c r="N13" s="177">
        <v>24</v>
      </c>
      <c r="O13" s="177">
        <v>93</v>
      </c>
      <c r="P13" s="177">
        <v>24</v>
      </c>
      <c r="Q13" s="177">
        <v>7</v>
      </c>
      <c r="R13" s="177">
        <v>3</v>
      </c>
      <c r="S13" s="177">
        <v>36</v>
      </c>
      <c r="T13" s="177">
        <v>6</v>
      </c>
      <c r="U13" s="177">
        <v>9</v>
      </c>
      <c r="V13" s="177">
        <v>11</v>
      </c>
      <c r="W13" s="177">
        <v>28</v>
      </c>
      <c r="X13" s="177">
        <v>162</v>
      </c>
      <c r="Y13" s="177">
        <v>1</v>
      </c>
      <c r="Z13" s="177">
        <v>9</v>
      </c>
      <c r="AA13" s="177">
        <v>1</v>
      </c>
      <c r="AB13" s="177">
        <v>22</v>
      </c>
      <c r="AC13" s="177">
        <v>19</v>
      </c>
      <c r="AD13" s="177">
        <v>7</v>
      </c>
      <c r="AE13" s="177">
        <v>11</v>
      </c>
      <c r="AF13" s="177">
        <v>23</v>
      </c>
      <c r="AG13" s="177">
        <v>11</v>
      </c>
      <c r="AH13" s="177">
        <v>21</v>
      </c>
      <c r="AI13" s="177">
        <v>4</v>
      </c>
      <c r="AJ13" s="177">
        <v>1</v>
      </c>
      <c r="AK13" s="177">
        <v>24</v>
      </c>
      <c r="AL13" s="177">
        <v>5</v>
      </c>
      <c r="AM13" s="177">
        <v>9</v>
      </c>
      <c r="AN13" s="177">
        <v>9</v>
      </c>
      <c r="AO13" s="177">
        <v>13</v>
      </c>
      <c r="AP13" s="177"/>
      <c r="AQ13" s="177"/>
      <c r="AR13" s="177">
        <v>5</v>
      </c>
      <c r="AT13" s="48">
        <f t="shared" si="10"/>
        <v>0</v>
      </c>
      <c r="AU13" s="48">
        <f t="shared" si="7"/>
        <v>454</v>
      </c>
      <c r="AV13" s="48">
        <f t="shared" si="8"/>
        <v>34</v>
      </c>
      <c r="AW13" s="48">
        <f t="shared" si="0"/>
        <v>62</v>
      </c>
      <c r="AX13" s="48">
        <f t="shared" si="1"/>
        <v>223</v>
      </c>
      <c r="AY13" s="48">
        <f t="shared" si="2"/>
        <v>71</v>
      </c>
      <c r="AZ13" s="48">
        <f t="shared" si="3"/>
        <v>26</v>
      </c>
      <c r="BA13" s="49">
        <f t="shared" si="4"/>
        <v>47</v>
      </c>
      <c r="BB13" s="48">
        <f t="shared" si="5"/>
        <v>18</v>
      </c>
      <c r="BC13" s="65">
        <f t="shared" si="9"/>
        <v>935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/>
      <c r="E14" s="177"/>
      <c r="F14" s="177">
        <v>201</v>
      </c>
      <c r="G14" s="177">
        <v>14</v>
      </c>
      <c r="H14" s="177">
        <v>6</v>
      </c>
      <c r="I14" s="177">
        <v>16</v>
      </c>
      <c r="J14" s="177">
        <v>27</v>
      </c>
      <c r="K14" s="177">
        <v>2</v>
      </c>
      <c r="L14" s="177">
        <v>6</v>
      </c>
      <c r="M14" s="177">
        <v>14</v>
      </c>
      <c r="N14" s="177">
        <v>25</v>
      </c>
      <c r="O14" s="177">
        <v>58</v>
      </c>
      <c r="P14" s="177">
        <v>24</v>
      </c>
      <c r="Q14" s="177">
        <v>18</v>
      </c>
      <c r="R14" s="177">
        <v>7</v>
      </c>
      <c r="S14" s="177">
        <v>27</v>
      </c>
      <c r="T14" s="177">
        <v>8</v>
      </c>
      <c r="U14" s="177">
        <v>11</v>
      </c>
      <c r="V14" s="177">
        <v>14</v>
      </c>
      <c r="W14" s="177">
        <v>29</v>
      </c>
      <c r="X14" s="177">
        <v>127</v>
      </c>
      <c r="Y14" s="177">
        <v>9</v>
      </c>
      <c r="Z14" s="177">
        <v>14</v>
      </c>
      <c r="AA14" s="177">
        <v>1</v>
      </c>
      <c r="AB14" s="177">
        <v>35</v>
      </c>
      <c r="AC14" s="177">
        <v>35</v>
      </c>
      <c r="AD14" s="177">
        <v>10</v>
      </c>
      <c r="AE14" s="177">
        <v>12</v>
      </c>
      <c r="AF14" s="177">
        <v>15</v>
      </c>
      <c r="AG14" s="177">
        <v>14</v>
      </c>
      <c r="AH14" s="177">
        <v>39</v>
      </c>
      <c r="AI14" s="177">
        <v>7</v>
      </c>
      <c r="AJ14" s="177">
        <v>0</v>
      </c>
      <c r="AK14" s="177">
        <v>44</v>
      </c>
      <c r="AL14" s="177">
        <v>7</v>
      </c>
      <c r="AM14" s="177">
        <v>5</v>
      </c>
      <c r="AN14" s="177">
        <v>4</v>
      </c>
      <c r="AO14" s="177">
        <v>7</v>
      </c>
      <c r="AP14" s="177"/>
      <c r="AQ14" s="177">
        <v>0</v>
      </c>
      <c r="AR14" s="177">
        <v>1</v>
      </c>
      <c r="AT14" s="48">
        <f t="shared" si="10"/>
        <v>0</v>
      </c>
      <c r="AU14" s="48">
        <f t="shared" si="7"/>
        <v>369</v>
      </c>
      <c r="AV14" s="48">
        <f t="shared" si="8"/>
        <v>49</v>
      </c>
      <c r="AW14" s="48">
        <f t="shared" si="0"/>
        <v>60</v>
      </c>
      <c r="AX14" s="48">
        <f t="shared" si="1"/>
        <v>215</v>
      </c>
      <c r="AY14" s="48">
        <f t="shared" si="2"/>
        <v>86</v>
      </c>
      <c r="AZ14" s="48">
        <f t="shared" si="3"/>
        <v>46</v>
      </c>
      <c r="BA14" s="49">
        <f t="shared" si="4"/>
        <v>60</v>
      </c>
      <c r="BB14" s="48">
        <f t="shared" si="5"/>
        <v>8</v>
      </c>
      <c r="BC14" s="65">
        <f t="shared" si="9"/>
        <v>893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v>11</v>
      </c>
      <c r="E15" s="177">
        <v>0</v>
      </c>
      <c r="F15" s="177">
        <v>25</v>
      </c>
      <c r="G15" s="177">
        <v>0</v>
      </c>
      <c r="H15" s="177">
        <v>0</v>
      </c>
      <c r="I15" s="177">
        <v>2</v>
      </c>
      <c r="J15" s="177">
        <v>2</v>
      </c>
      <c r="K15" s="177">
        <v>0</v>
      </c>
      <c r="L15" s="177">
        <v>0</v>
      </c>
      <c r="M15" s="177">
        <v>0</v>
      </c>
      <c r="N15" s="177">
        <v>0</v>
      </c>
      <c r="O15" s="177">
        <v>2</v>
      </c>
      <c r="P15" s="177">
        <v>1</v>
      </c>
      <c r="Q15" s="177">
        <v>0</v>
      </c>
      <c r="R15" s="177">
        <v>0</v>
      </c>
      <c r="S15" s="177">
        <v>19</v>
      </c>
      <c r="T15" s="177">
        <v>0</v>
      </c>
      <c r="U15" s="177">
        <v>1</v>
      </c>
      <c r="V15" s="177">
        <v>0</v>
      </c>
      <c r="W15" s="177">
        <v>0</v>
      </c>
      <c r="X15" s="177">
        <v>88</v>
      </c>
      <c r="Y15" s="177">
        <v>0</v>
      </c>
      <c r="Z15" s="177">
        <v>3</v>
      </c>
      <c r="AA15" s="177">
        <v>1</v>
      </c>
      <c r="AB15" s="177">
        <v>0</v>
      </c>
      <c r="AC15" s="177">
        <v>2</v>
      </c>
      <c r="AD15" s="177">
        <v>0</v>
      </c>
      <c r="AE15" s="177">
        <v>0</v>
      </c>
      <c r="AF15" s="177">
        <v>3</v>
      </c>
      <c r="AG15" s="177">
        <v>0</v>
      </c>
      <c r="AH15" s="177">
        <v>2</v>
      </c>
      <c r="AI15" s="177">
        <v>0</v>
      </c>
      <c r="AJ15" s="177">
        <v>0</v>
      </c>
      <c r="AK15" s="177">
        <v>1</v>
      </c>
      <c r="AL15" s="177">
        <v>0</v>
      </c>
      <c r="AM15" s="177">
        <v>0</v>
      </c>
      <c r="AN15" s="177">
        <v>0</v>
      </c>
      <c r="AO15" s="177">
        <v>12</v>
      </c>
      <c r="AP15" s="177">
        <v>1</v>
      </c>
      <c r="AQ15" s="177">
        <v>1</v>
      </c>
      <c r="AR15" s="177">
        <v>0</v>
      </c>
      <c r="AT15" s="48">
        <f t="shared" si="10"/>
        <v>11</v>
      </c>
      <c r="AU15" s="48">
        <f t="shared" si="7"/>
        <v>31</v>
      </c>
      <c r="AV15" s="48">
        <f t="shared" si="8"/>
        <v>1</v>
      </c>
      <c r="AW15" s="48">
        <f t="shared" si="0"/>
        <v>20</v>
      </c>
      <c r="AX15" s="48">
        <f t="shared" si="1"/>
        <v>92</v>
      </c>
      <c r="AY15" s="48">
        <f t="shared" si="2"/>
        <v>5</v>
      </c>
      <c r="AZ15" s="48">
        <f t="shared" si="3"/>
        <v>2</v>
      </c>
      <c r="BA15" s="49">
        <f t="shared" si="4"/>
        <v>1</v>
      </c>
      <c r="BB15" s="48">
        <f t="shared" si="5"/>
        <v>14</v>
      </c>
      <c r="BC15" s="65">
        <f t="shared" si="9"/>
        <v>177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v>10</v>
      </c>
      <c r="E16" s="177">
        <v>0</v>
      </c>
      <c r="F16" s="177">
        <v>231</v>
      </c>
      <c r="G16" s="177">
        <v>8</v>
      </c>
      <c r="H16" s="177">
        <v>4</v>
      </c>
      <c r="I16" s="177">
        <v>7</v>
      </c>
      <c r="J16" s="177">
        <v>15</v>
      </c>
      <c r="K16" s="177">
        <v>0</v>
      </c>
      <c r="L16" s="177">
        <v>14</v>
      </c>
      <c r="M16" s="177">
        <v>2</v>
      </c>
      <c r="N16" s="177">
        <v>0</v>
      </c>
      <c r="O16" s="177">
        <v>8</v>
      </c>
      <c r="P16" s="177">
        <v>20</v>
      </c>
      <c r="Q16" s="177">
        <v>5</v>
      </c>
      <c r="R16" s="177">
        <v>13</v>
      </c>
      <c r="S16" s="177">
        <v>42</v>
      </c>
      <c r="T16" s="177">
        <v>4</v>
      </c>
      <c r="U16" s="177">
        <v>5</v>
      </c>
      <c r="V16" s="177">
        <v>26</v>
      </c>
      <c r="W16" s="177">
        <v>4</v>
      </c>
      <c r="X16" s="177">
        <v>9</v>
      </c>
      <c r="Y16" s="177">
        <v>0</v>
      </c>
      <c r="Z16" s="177">
        <v>0</v>
      </c>
      <c r="AA16" s="177">
        <v>1</v>
      </c>
      <c r="AB16" s="177">
        <v>0</v>
      </c>
      <c r="AC16" s="177">
        <v>19</v>
      </c>
      <c r="AD16" s="177">
        <v>1</v>
      </c>
      <c r="AE16" s="177">
        <v>1</v>
      </c>
      <c r="AF16" s="177">
        <v>10</v>
      </c>
      <c r="AG16" s="177">
        <v>6</v>
      </c>
      <c r="AH16" s="177">
        <v>31</v>
      </c>
      <c r="AI16" s="177">
        <v>0</v>
      </c>
      <c r="AJ16" s="177">
        <v>2</v>
      </c>
      <c r="AK16" s="177">
        <v>56</v>
      </c>
      <c r="AL16" s="177">
        <v>2</v>
      </c>
      <c r="AM16" s="177">
        <v>2</v>
      </c>
      <c r="AN16" s="177">
        <v>4</v>
      </c>
      <c r="AO16" s="177">
        <v>48</v>
      </c>
      <c r="AP16" s="177">
        <v>3</v>
      </c>
      <c r="AQ16" s="177">
        <v>16</v>
      </c>
      <c r="AR16" s="177">
        <v>19</v>
      </c>
      <c r="AT16" s="48">
        <f t="shared" si="10"/>
        <v>10</v>
      </c>
      <c r="AU16" s="48">
        <f t="shared" si="7"/>
        <v>289</v>
      </c>
      <c r="AV16" s="48">
        <f t="shared" si="8"/>
        <v>38</v>
      </c>
      <c r="AW16" s="48">
        <f t="shared" si="0"/>
        <v>77</v>
      </c>
      <c r="AX16" s="48">
        <f t="shared" si="1"/>
        <v>14</v>
      </c>
      <c r="AY16" s="48">
        <f t="shared" si="2"/>
        <v>37</v>
      </c>
      <c r="AZ16" s="48">
        <f t="shared" si="3"/>
        <v>33</v>
      </c>
      <c r="BA16" s="49">
        <f t="shared" si="4"/>
        <v>64</v>
      </c>
      <c r="BB16" s="48">
        <f t="shared" si="5"/>
        <v>86</v>
      </c>
      <c r="BC16" s="65">
        <f t="shared" si="9"/>
        <v>648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v>0</v>
      </c>
      <c r="E17" s="177">
        <v>0</v>
      </c>
      <c r="F17" s="177">
        <v>413</v>
      </c>
      <c r="G17" s="177">
        <v>24</v>
      </c>
      <c r="H17" s="177">
        <v>13</v>
      </c>
      <c r="I17" s="177">
        <v>16</v>
      </c>
      <c r="J17" s="177">
        <v>47</v>
      </c>
      <c r="K17" s="177">
        <v>1</v>
      </c>
      <c r="L17" s="177">
        <v>26</v>
      </c>
      <c r="M17" s="177">
        <v>15</v>
      </c>
      <c r="N17" s="177">
        <v>25</v>
      </c>
      <c r="O17" s="177">
        <v>91</v>
      </c>
      <c r="P17" s="177">
        <v>35</v>
      </c>
      <c r="Q17" s="177">
        <v>12</v>
      </c>
      <c r="R17" s="177">
        <v>31</v>
      </c>
      <c r="S17" s="177">
        <v>55</v>
      </c>
      <c r="T17" s="177">
        <v>16</v>
      </c>
      <c r="U17" s="177">
        <v>11</v>
      </c>
      <c r="V17" s="177">
        <v>31</v>
      </c>
      <c r="W17" s="177">
        <v>47</v>
      </c>
      <c r="X17" s="177">
        <v>242</v>
      </c>
      <c r="Y17" s="177">
        <v>20</v>
      </c>
      <c r="Z17" s="177">
        <v>51</v>
      </c>
      <c r="AA17" s="177">
        <v>19</v>
      </c>
      <c r="AB17" s="177">
        <v>47</v>
      </c>
      <c r="AC17" s="177">
        <v>74</v>
      </c>
      <c r="AD17" s="177">
        <v>14</v>
      </c>
      <c r="AE17" s="177">
        <v>34</v>
      </c>
      <c r="AF17" s="177">
        <v>18</v>
      </c>
      <c r="AG17" s="177">
        <v>26</v>
      </c>
      <c r="AH17" s="177">
        <v>109</v>
      </c>
      <c r="AI17" s="177">
        <v>25</v>
      </c>
      <c r="AJ17" s="177">
        <v>17</v>
      </c>
      <c r="AK17" s="177">
        <v>68</v>
      </c>
      <c r="AL17" s="177">
        <v>5</v>
      </c>
      <c r="AM17" s="177">
        <v>6</v>
      </c>
      <c r="AN17" s="177">
        <v>6</v>
      </c>
      <c r="AO17" s="177">
        <v>88</v>
      </c>
      <c r="AP17" s="177">
        <v>8</v>
      </c>
      <c r="AQ17" s="177">
        <v>7</v>
      </c>
      <c r="AR17" s="177">
        <v>30</v>
      </c>
      <c r="AT17" s="48">
        <f t="shared" si="10"/>
        <v>0</v>
      </c>
      <c r="AU17" s="48">
        <f t="shared" si="7"/>
        <v>671</v>
      </c>
      <c r="AV17" s="48">
        <f t="shared" si="8"/>
        <v>78</v>
      </c>
      <c r="AW17" s="48">
        <f t="shared" si="0"/>
        <v>113</v>
      </c>
      <c r="AX17" s="48">
        <f t="shared" si="1"/>
        <v>426</v>
      </c>
      <c r="AY17" s="48">
        <f t="shared" si="2"/>
        <v>166</v>
      </c>
      <c r="AZ17" s="48">
        <f t="shared" si="3"/>
        <v>151</v>
      </c>
      <c r="BA17" s="49">
        <f t="shared" si="4"/>
        <v>85</v>
      </c>
      <c r="BB17" s="48">
        <f t="shared" si="5"/>
        <v>133</v>
      </c>
      <c r="BC17" s="65">
        <f t="shared" si="9"/>
        <v>1823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v>1</v>
      </c>
      <c r="E18" s="177"/>
      <c r="F18" s="177">
        <v>229</v>
      </c>
      <c r="G18" s="177">
        <v>17</v>
      </c>
      <c r="H18" s="177">
        <v>8</v>
      </c>
      <c r="I18" s="177">
        <v>8</v>
      </c>
      <c r="J18" s="177">
        <v>39</v>
      </c>
      <c r="K18" s="177">
        <v>2</v>
      </c>
      <c r="L18" s="177">
        <v>4</v>
      </c>
      <c r="M18" s="177">
        <v>11</v>
      </c>
      <c r="N18" s="177">
        <v>16</v>
      </c>
      <c r="O18" s="177"/>
      <c r="P18" s="177">
        <v>4</v>
      </c>
      <c r="Q18" s="177">
        <v>3</v>
      </c>
      <c r="R18" s="177">
        <v>6</v>
      </c>
      <c r="S18" s="177">
        <v>33</v>
      </c>
      <c r="T18" s="177">
        <v>7</v>
      </c>
      <c r="U18" s="177">
        <v>7</v>
      </c>
      <c r="V18" s="177">
        <v>23</v>
      </c>
      <c r="W18" s="177">
        <v>24</v>
      </c>
      <c r="X18" s="177">
        <v>96</v>
      </c>
      <c r="Y18" s="177">
        <v>1</v>
      </c>
      <c r="Z18" s="177">
        <v>25</v>
      </c>
      <c r="AA18" s="177">
        <v>8</v>
      </c>
      <c r="AB18" s="177">
        <v>7</v>
      </c>
      <c r="AC18" s="177">
        <v>30</v>
      </c>
      <c r="AD18" s="177">
        <v>17</v>
      </c>
      <c r="AE18" s="177">
        <v>12</v>
      </c>
      <c r="AF18" s="177">
        <v>19</v>
      </c>
      <c r="AG18" s="177">
        <v>15</v>
      </c>
      <c r="AH18" s="177">
        <v>8</v>
      </c>
      <c r="AI18" s="177">
        <v>6</v>
      </c>
      <c r="AJ18" s="177">
        <v>9</v>
      </c>
      <c r="AK18" s="177">
        <v>9</v>
      </c>
      <c r="AL18" s="177">
        <v>6</v>
      </c>
      <c r="AM18" s="177">
        <v>8</v>
      </c>
      <c r="AN18" s="177">
        <v>3</v>
      </c>
      <c r="AO18" s="177">
        <v>24</v>
      </c>
      <c r="AP18" s="177">
        <v>0</v>
      </c>
      <c r="AQ18" s="177">
        <v>2</v>
      </c>
      <c r="AR18" s="177">
        <v>13</v>
      </c>
      <c r="AT18" s="48">
        <f t="shared" si="10"/>
        <v>1</v>
      </c>
      <c r="AU18" s="48">
        <f t="shared" si="7"/>
        <v>334</v>
      </c>
      <c r="AV18" s="48">
        <f t="shared" si="8"/>
        <v>13</v>
      </c>
      <c r="AW18" s="48">
        <f t="shared" si="0"/>
        <v>70</v>
      </c>
      <c r="AX18" s="48">
        <f t="shared" si="1"/>
        <v>161</v>
      </c>
      <c r="AY18" s="48">
        <f t="shared" si="2"/>
        <v>93</v>
      </c>
      <c r="AZ18" s="48">
        <f t="shared" si="3"/>
        <v>23</v>
      </c>
      <c r="BA18" s="49">
        <f t="shared" si="4"/>
        <v>26</v>
      </c>
      <c r="BB18" s="48">
        <f t="shared" si="5"/>
        <v>39</v>
      </c>
      <c r="BC18" s="65">
        <f t="shared" si="9"/>
        <v>760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v>0</v>
      </c>
      <c r="E19" s="177"/>
      <c r="F19" s="177">
        <v>14</v>
      </c>
      <c r="G19" s="177">
        <v>3</v>
      </c>
      <c r="H19" s="177">
        <v>0</v>
      </c>
      <c r="I19" s="177">
        <v>0</v>
      </c>
      <c r="J19" s="177">
        <v>8</v>
      </c>
      <c r="K19" s="177">
        <v>2</v>
      </c>
      <c r="L19" s="177">
        <v>0</v>
      </c>
      <c r="M19" s="177">
        <v>0</v>
      </c>
      <c r="N19" s="177">
        <v>0</v>
      </c>
      <c r="O19" s="177"/>
      <c r="P19" s="177">
        <v>2</v>
      </c>
      <c r="Q19" s="177">
        <v>0</v>
      </c>
      <c r="R19" s="177">
        <v>0</v>
      </c>
      <c r="S19" s="177">
        <v>17</v>
      </c>
      <c r="T19" s="177">
        <v>0</v>
      </c>
      <c r="U19" s="177">
        <v>6</v>
      </c>
      <c r="V19" s="177">
        <v>5</v>
      </c>
      <c r="W19" s="177">
        <v>0</v>
      </c>
      <c r="X19" s="177">
        <v>13</v>
      </c>
      <c r="Y19" s="177">
        <v>0</v>
      </c>
      <c r="Z19" s="177">
        <v>21</v>
      </c>
      <c r="AA19" s="177">
        <v>0</v>
      </c>
      <c r="AB19" s="177">
        <v>3</v>
      </c>
      <c r="AC19" s="177">
        <v>0</v>
      </c>
      <c r="AD19" s="177">
        <v>0</v>
      </c>
      <c r="AE19" s="177">
        <v>6</v>
      </c>
      <c r="AF19" s="177">
        <v>5</v>
      </c>
      <c r="AG19" s="177">
        <v>1</v>
      </c>
      <c r="AH19" s="177">
        <v>6</v>
      </c>
      <c r="AI19" s="177">
        <v>0</v>
      </c>
      <c r="AJ19" s="177">
        <v>3</v>
      </c>
      <c r="AK19" s="177">
        <v>1</v>
      </c>
      <c r="AL19" s="177">
        <v>3</v>
      </c>
      <c r="AM19" s="177">
        <v>0</v>
      </c>
      <c r="AN19" s="177">
        <v>0</v>
      </c>
      <c r="AO19" s="177">
        <v>3</v>
      </c>
      <c r="AP19" s="177">
        <v>0</v>
      </c>
      <c r="AQ19" s="177">
        <v>0</v>
      </c>
      <c r="AR19" s="177">
        <v>1</v>
      </c>
      <c r="AT19" s="48">
        <f t="shared" si="10"/>
        <v>0</v>
      </c>
      <c r="AU19" s="48">
        <f t="shared" si="7"/>
        <v>27</v>
      </c>
      <c r="AV19" s="48">
        <f t="shared" si="8"/>
        <v>2</v>
      </c>
      <c r="AW19" s="48">
        <f>+SUM(S19:V19)</f>
        <v>28</v>
      </c>
      <c r="AX19" s="48">
        <f t="shared" si="1"/>
        <v>37</v>
      </c>
      <c r="AY19" s="48">
        <f t="shared" si="2"/>
        <v>12</v>
      </c>
      <c r="AZ19" s="48">
        <f t="shared" si="3"/>
        <v>9</v>
      </c>
      <c r="BA19" s="49">
        <f t="shared" si="4"/>
        <v>4</v>
      </c>
      <c r="BB19" s="48">
        <f t="shared" si="5"/>
        <v>4</v>
      </c>
      <c r="BC19" s="65">
        <f t="shared" si="9"/>
        <v>123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v>1</v>
      </c>
      <c r="E20" s="177"/>
      <c r="F20" s="177">
        <v>243</v>
      </c>
      <c r="G20" s="177">
        <v>20</v>
      </c>
      <c r="H20" s="177">
        <v>8</v>
      </c>
      <c r="I20" s="177">
        <v>8</v>
      </c>
      <c r="J20" s="177">
        <v>47</v>
      </c>
      <c r="K20" s="177">
        <v>4</v>
      </c>
      <c r="L20" s="177">
        <v>4</v>
      </c>
      <c r="M20" s="177">
        <v>11</v>
      </c>
      <c r="N20" s="177">
        <v>16</v>
      </c>
      <c r="O20" s="177"/>
      <c r="P20" s="177">
        <v>6</v>
      </c>
      <c r="Q20" s="177">
        <v>3</v>
      </c>
      <c r="R20" s="177">
        <v>6</v>
      </c>
      <c r="S20" s="177">
        <v>50</v>
      </c>
      <c r="T20" s="177">
        <v>7</v>
      </c>
      <c r="U20" s="177">
        <v>13</v>
      </c>
      <c r="V20" s="177">
        <v>28</v>
      </c>
      <c r="W20" s="177">
        <v>24</v>
      </c>
      <c r="X20" s="177">
        <v>109</v>
      </c>
      <c r="Y20" s="177">
        <v>1</v>
      </c>
      <c r="Z20" s="177">
        <v>46</v>
      </c>
      <c r="AA20" s="177">
        <v>8</v>
      </c>
      <c r="AB20" s="177">
        <v>10</v>
      </c>
      <c r="AC20" s="177">
        <v>30</v>
      </c>
      <c r="AD20" s="177">
        <v>17</v>
      </c>
      <c r="AE20" s="177">
        <v>18</v>
      </c>
      <c r="AF20" s="177">
        <v>24</v>
      </c>
      <c r="AG20" s="177">
        <v>16</v>
      </c>
      <c r="AH20" s="177">
        <v>14</v>
      </c>
      <c r="AI20" s="177">
        <v>6</v>
      </c>
      <c r="AJ20" s="177">
        <v>12</v>
      </c>
      <c r="AK20" s="177">
        <v>10</v>
      </c>
      <c r="AL20" s="177">
        <v>9</v>
      </c>
      <c r="AM20" s="177">
        <v>8</v>
      </c>
      <c r="AN20" s="177">
        <v>3</v>
      </c>
      <c r="AO20" s="177">
        <v>27</v>
      </c>
      <c r="AP20" s="177">
        <v>0</v>
      </c>
      <c r="AQ20" s="177">
        <v>2</v>
      </c>
      <c r="AR20" s="177">
        <v>14</v>
      </c>
      <c r="AT20" s="48">
        <f t="shared" si="10"/>
        <v>1</v>
      </c>
      <c r="AU20" s="48">
        <f t="shared" si="7"/>
        <v>361</v>
      </c>
      <c r="AV20" s="48">
        <f t="shared" si="8"/>
        <v>15</v>
      </c>
      <c r="AW20" s="48">
        <f t="shared" si="0"/>
        <v>98</v>
      </c>
      <c r="AX20" s="48">
        <f t="shared" si="1"/>
        <v>198</v>
      </c>
      <c r="AY20" s="48">
        <f t="shared" si="2"/>
        <v>105</v>
      </c>
      <c r="AZ20" s="48">
        <f t="shared" si="3"/>
        <v>32</v>
      </c>
      <c r="BA20" s="49">
        <f t="shared" si="4"/>
        <v>30</v>
      </c>
      <c r="BB20" s="48">
        <f t="shared" si="5"/>
        <v>43</v>
      </c>
      <c r="BC20" s="65">
        <f t="shared" si="9"/>
        <v>883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v>0</v>
      </c>
      <c r="E21" s="177">
        <v>0</v>
      </c>
      <c r="F21" s="177">
        <v>263</v>
      </c>
      <c r="G21" s="177">
        <v>8</v>
      </c>
      <c r="H21" s="177">
        <v>21</v>
      </c>
      <c r="I21" s="177">
        <v>7</v>
      </c>
      <c r="J21" s="177">
        <v>7</v>
      </c>
      <c r="K21" s="177">
        <v>1</v>
      </c>
      <c r="L21" s="177">
        <v>25</v>
      </c>
      <c r="M21" s="177">
        <v>10</v>
      </c>
      <c r="N21" s="177">
        <v>24</v>
      </c>
      <c r="O21" s="177">
        <v>0</v>
      </c>
      <c r="P21" s="177">
        <v>1</v>
      </c>
      <c r="Q21" s="177">
        <v>7</v>
      </c>
      <c r="R21" s="177">
        <v>5</v>
      </c>
      <c r="S21" s="177">
        <v>19</v>
      </c>
      <c r="T21" s="177">
        <v>10</v>
      </c>
      <c r="U21" s="177">
        <v>13</v>
      </c>
      <c r="V21" s="177">
        <v>7</v>
      </c>
      <c r="W21" s="177">
        <v>0</v>
      </c>
      <c r="X21" s="177">
        <v>13</v>
      </c>
      <c r="Y21" s="177">
        <v>15</v>
      </c>
      <c r="Z21" s="177">
        <v>13</v>
      </c>
      <c r="AA21" s="177">
        <v>2</v>
      </c>
      <c r="AB21" s="177">
        <v>6</v>
      </c>
      <c r="AC21" s="177">
        <v>66</v>
      </c>
      <c r="AD21" s="177">
        <v>14</v>
      </c>
      <c r="AE21" s="177">
        <v>33</v>
      </c>
      <c r="AF21" s="177">
        <v>21</v>
      </c>
      <c r="AG21" s="177">
        <v>30</v>
      </c>
      <c r="AH21" s="177">
        <v>38</v>
      </c>
      <c r="AI21" s="177">
        <v>14</v>
      </c>
      <c r="AJ21" s="177">
        <v>7</v>
      </c>
      <c r="AK21" s="177">
        <v>67</v>
      </c>
      <c r="AL21" s="177">
        <v>7</v>
      </c>
      <c r="AM21" s="177">
        <v>7</v>
      </c>
      <c r="AN21" s="177">
        <v>5</v>
      </c>
      <c r="AO21" s="177">
        <v>23</v>
      </c>
      <c r="AP21" s="177">
        <v>4</v>
      </c>
      <c r="AQ21" s="177">
        <v>6</v>
      </c>
      <c r="AR21" s="177">
        <v>5</v>
      </c>
      <c r="AT21" s="48">
        <f t="shared" si="10"/>
        <v>0</v>
      </c>
      <c r="AU21" s="48">
        <f t="shared" si="7"/>
        <v>366</v>
      </c>
      <c r="AV21" s="48">
        <f t="shared" si="8"/>
        <v>13</v>
      </c>
      <c r="AW21" s="48">
        <f t="shared" si="0"/>
        <v>49</v>
      </c>
      <c r="AX21" s="48">
        <f t="shared" si="1"/>
        <v>49</v>
      </c>
      <c r="AY21" s="48">
        <f t="shared" si="2"/>
        <v>164</v>
      </c>
      <c r="AZ21" s="48">
        <f t="shared" si="3"/>
        <v>59</v>
      </c>
      <c r="BA21" s="49">
        <f t="shared" si="4"/>
        <v>86</v>
      </c>
      <c r="BB21" s="48">
        <f t="shared" si="5"/>
        <v>38</v>
      </c>
      <c r="BC21" s="65">
        <f t="shared" si="9"/>
        <v>824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v>0</v>
      </c>
      <c r="E22" s="177">
        <v>0</v>
      </c>
      <c r="F22" s="177">
        <v>563</v>
      </c>
      <c r="G22" s="177">
        <v>44</v>
      </c>
      <c r="H22" s="177">
        <v>35</v>
      </c>
      <c r="I22" s="177">
        <v>58</v>
      </c>
      <c r="J22" s="177">
        <v>57</v>
      </c>
      <c r="K22" s="177">
        <v>7</v>
      </c>
      <c r="L22" s="177">
        <v>29</v>
      </c>
      <c r="M22" s="177">
        <v>56</v>
      </c>
      <c r="N22" s="177">
        <v>102</v>
      </c>
      <c r="O22" s="177">
        <v>112</v>
      </c>
      <c r="P22" s="177">
        <v>42</v>
      </c>
      <c r="Q22" s="177">
        <v>29</v>
      </c>
      <c r="R22" s="177">
        <v>36</v>
      </c>
      <c r="S22" s="177">
        <v>44</v>
      </c>
      <c r="T22" s="177">
        <v>34</v>
      </c>
      <c r="U22" s="177">
        <v>23</v>
      </c>
      <c r="V22" s="177">
        <v>58</v>
      </c>
      <c r="W22" s="177">
        <v>11</v>
      </c>
      <c r="X22" s="177">
        <v>113</v>
      </c>
      <c r="Y22" s="177">
        <v>1</v>
      </c>
      <c r="Z22" s="177">
        <v>5</v>
      </c>
      <c r="AA22" s="177">
        <v>0</v>
      </c>
      <c r="AB22" s="177">
        <v>1</v>
      </c>
      <c r="AC22" s="177">
        <v>153</v>
      </c>
      <c r="AD22" s="177">
        <v>47</v>
      </c>
      <c r="AE22" s="177">
        <v>75</v>
      </c>
      <c r="AF22" s="177">
        <v>73</v>
      </c>
      <c r="AG22" s="177">
        <v>60</v>
      </c>
      <c r="AH22" s="177">
        <v>97</v>
      </c>
      <c r="AI22" s="177">
        <v>25</v>
      </c>
      <c r="AJ22" s="177">
        <v>40</v>
      </c>
      <c r="AK22" s="177">
        <v>138</v>
      </c>
      <c r="AL22" s="177">
        <v>20</v>
      </c>
      <c r="AM22" s="177">
        <v>39</v>
      </c>
      <c r="AN22" s="177">
        <v>14</v>
      </c>
      <c r="AO22" s="177">
        <v>37</v>
      </c>
      <c r="AP22" s="177">
        <v>2</v>
      </c>
      <c r="AQ22" s="177">
        <v>11</v>
      </c>
      <c r="AR22" s="177">
        <v>9</v>
      </c>
      <c r="AT22" s="48">
        <f t="shared" si="10"/>
        <v>0</v>
      </c>
      <c r="AU22" s="48">
        <f t="shared" si="7"/>
        <v>1063</v>
      </c>
      <c r="AV22" s="48">
        <f t="shared" si="8"/>
        <v>107</v>
      </c>
      <c r="AW22" s="48">
        <f t="shared" si="0"/>
        <v>159</v>
      </c>
      <c r="AX22" s="48">
        <f t="shared" si="1"/>
        <v>131</v>
      </c>
      <c r="AY22" s="48">
        <f t="shared" si="2"/>
        <v>408</v>
      </c>
      <c r="AZ22" s="48">
        <f t="shared" si="3"/>
        <v>162</v>
      </c>
      <c r="BA22" s="49">
        <f t="shared" si="4"/>
        <v>211</v>
      </c>
      <c r="BB22" s="48">
        <f t="shared" si="5"/>
        <v>59</v>
      </c>
      <c r="BC22" s="65">
        <f t="shared" si="9"/>
        <v>2300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v>0</v>
      </c>
      <c r="E23" s="177">
        <v>0</v>
      </c>
      <c r="F23" s="177">
        <v>378</v>
      </c>
      <c r="G23" s="177">
        <v>34</v>
      </c>
      <c r="H23" s="177">
        <v>35</v>
      </c>
      <c r="I23" s="177">
        <v>54</v>
      </c>
      <c r="J23" s="177">
        <v>68</v>
      </c>
      <c r="K23" s="177">
        <v>3</v>
      </c>
      <c r="L23" s="177">
        <v>30</v>
      </c>
      <c r="M23" s="177">
        <v>38</v>
      </c>
      <c r="N23" s="177">
        <v>120</v>
      </c>
      <c r="O23" s="177">
        <v>79</v>
      </c>
      <c r="P23" s="177">
        <v>31</v>
      </c>
      <c r="Q23" s="177">
        <v>2</v>
      </c>
      <c r="R23" s="177">
        <v>24</v>
      </c>
      <c r="S23" s="177">
        <v>23</v>
      </c>
      <c r="T23" s="177">
        <v>6</v>
      </c>
      <c r="U23" s="177">
        <v>22</v>
      </c>
      <c r="V23" s="177">
        <v>2</v>
      </c>
      <c r="W23" s="177">
        <v>3</v>
      </c>
      <c r="X23" s="177">
        <v>51</v>
      </c>
      <c r="Y23" s="177">
        <v>10</v>
      </c>
      <c r="Z23" s="177">
        <v>6</v>
      </c>
      <c r="AA23" s="177">
        <v>0</v>
      </c>
      <c r="AB23" s="177">
        <v>6</v>
      </c>
      <c r="AC23" s="177">
        <v>4</v>
      </c>
      <c r="AD23" s="177">
        <v>0</v>
      </c>
      <c r="AE23" s="177">
        <v>1</v>
      </c>
      <c r="AF23" s="177">
        <v>0</v>
      </c>
      <c r="AG23" s="177">
        <v>8</v>
      </c>
      <c r="AH23" s="177">
        <v>82</v>
      </c>
      <c r="AI23" s="177">
        <v>8</v>
      </c>
      <c r="AJ23" s="177">
        <v>47</v>
      </c>
      <c r="AK23" s="177">
        <v>102</v>
      </c>
      <c r="AL23" s="177">
        <v>25</v>
      </c>
      <c r="AM23" s="177">
        <v>41</v>
      </c>
      <c r="AN23" s="177">
        <v>9</v>
      </c>
      <c r="AO23" s="177">
        <v>9</v>
      </c>
      <c r="AP23" s="177">
        <v>0</v>
      </c>
      <c r="AQ23" s="177">
        <v>0</v>
      </c>
      <c r="AR23" s="177">
        <v>0</v>
      </c>
      <c r="AT23" s="48">
        <f t="shared" si="10"/>
        <v>0</v>
      </c>
      <c r="AU23" s="48">
        <f t="shared" si="7"/>
        <v>839</v>
      </c>
      <c r="AV23" s="48">
        <f t="shared" si="8"/>
        <v>57</v>
      </c>
      <c r="AW23" s="48">
        <f t="shared" si="0"/>
        <v>53</v>
      </c>
      <c r="AX23" s="48">
        <f t="shared" si="1"/>
        <v>76</v>
      </c>
      <c r="AY23" s="48">
        <f t="shared" si="2"/>
        <v>13</v>
      </c>
      <c r="AZ23" s="48">
        <f t="shared" si="3"/>
        <v>137</v>
      </c>
      <c r="BA23" s="49">
        <f t="shared" si="4"/>
        <v>177</v>
      </c>
      <c r="BB23" s="48">
        <f t="shared" si="5"/>
        <v>9</v>
      </c>
      <c r="BC23" s="65">
        <f t="shared" si="9"/>
        <v>1361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v>0</v>
      </c>
      <c r="E24" s="177">
        <v>0</v>
      </c>
      <c r="F24" s="177">
        <v>324</v>
      </c>
      <c r="G24" s="177">
        <v>20</v>
      </c>
      <c r="H24" s="177">
        <v>18</v>
      </c>
      <c r="I24" s="177">
        <v>20</v>
      </c>
      <c r="J24" s="177">
        <v>40</v>
      </c>
      <c r="K24" s="177">
        <v>2</v>
      </c>
      <c r="L24" s="177">
        <v>19</v>
      </c>
      <c r="M24" s="177">
        <v>9</v>
      </c>
      <c r="N24" s="177">
        <v>24</v>
      </c>
      <c r="O24" s="177">
        <v>114</v>
      </c>
      <c r="P24" s="177">
        <v>26</v>
      </c>
      <c r="Q24" s="177">
        <v>14</v>
      </c>
      <c r="R24" s="177">
        <v>28</v>
      </c>
      <c r="S24" s="177">
        <v>32</v>
      </c>
      <c r="T24" s="177">
        <v>13</v>
      </c>
      <c r="U24" s="177">
        <v>9</v>
      </c>
      <c r="V24" s="177">
        <v>19</v>
      </c>
      <c r="W24" s="177">
        <v>48</v>
      </c>
      <c r="X24" s="177">
        <v>239</v>
      </c>
      <c r="Y24" s="177">
        <v>20</v>
      </c>
      <c r="Z24" s="177">
        <v>49</v>
      </c>
      <c r="AA24" s="177">
        <v>18</v>
      </c>
      <c r="AB24" s="177">
        <v>36</v>
      </c>
      <c r="AC24" s="177">
        <v>65</v>
      </c>
      <c r="AD24" s="177">
        <v>14</v>
      </c>
      <c r="AE24" s="177">
        <v>30</v>
      </c>
      <c r="AF24" s="177">
        <v>21</v>
      </c>
      <c r="AG24" s="177">
        <v>30</v>
      </c>
      <c r="AH24" s="177">
        <v>92</v>
      </c>
      <c r="AI24" s="177">
        <v>21</v>
      </c>
      <c r="AJ24" s="177">
        <v>16</v>
      </c>
      <c r="AK24" s="177">
        <v>41</v>
      </c>
      <c r="AL24" s="177">
        <v>5</v>
      </c>
      <c r="AM24" s="177">
        <v>8</v>
      </c>
      <c r="AN24" s="177">
        <v>6</v>
      </c>
      <c r="AO24" s="177">
        <v>72</v>
      </c>
      <c r="AP24" s="177">
        <v>10</v>
      </c>
      <c r="AQ24" s="177">
        <v>7</v>
      </c>
      <c r="AR24" s="177">
        <v>31</v>
      </c>
      <c r="AT24" s="48">
        <f t="shared" si="10"/>
        <v>0</v>
      </c>
      <c r="AU24" s="48">
        <f t="shared" si="7"/>
        <v>590</v>
      </c>
      <c r="AV24" s="48">
        <f t="shared" si="8"/>
        <v>68</v>
      </c>
      <c r="AW24" s="48">
        <f t="shared" si="0"/>
        <v>73</v>
      </c>
      <c r="AX24" s="48">
        <f t="shared" si="1"/>
        <v>410</v>
      </c>
      <c r="AY24" s="48">
        <f t="shared" si="2"/>
        <v>160</v>
      </c>
      <c r="AZ24" s="48">
        <f t="shared" si="3"/>
        <v>129</v>
      </c>
      <c r="BA24" s="49">
        <f t="shared" si="4"/>
        <v>60</v>
      </c>
      <c r="BB24" s="48">
        <f t="shared" si="5"/>
        <v>120</v>
      </c>
      <c r="BC24" s="65">
        <f t="shared" si="9"/>
        <v>1610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v>0</v>
      </c>
      <c r="E25" s="177">
        <v>0</v>
      </c>
      <c r="F25" s="177">
        <v>408</v>
      </c>
      <c r="G25" s="177">
        <v>26</v>
      </c>
      <c r="H25" s="177">
        <v>28</v>
      </c>
      <c r="I25" s="177">
        <v>25</v>
      </c>
      <c r="J25" s="177">
        <v>70</v>
      </c>
      <c r="K25" s="177">
        <v>4</v>
      </c>
      <c r="L25" s="177">
        <v>20</v>
      </c>
      <c r="M25" s="177">
        <v>24</v>
      </c>
      <c r="N25" s="177">
        <v>50</v>
      </c>
      <c r="O25" s="177">
        <v>131</v>
      </c>
      <c r="P25" s="177">
        <v>19</v>
      </c>
      <c r="Q25" s="177">
        <v>4</v>
      </c>
      <c r="R25" s="177">
        <v>10</v>
      </c>
      <c r="S25" s="177">
        <v>79</v>
      </c>
      <c r="T25" s="177">
        <v>18</v>
      </c>
      <c r="U25" s="177">
        <v>27</v>
      </c>
      <c r="V25" s="177">
        <v>47</v>
      </c>
      <c r="W25" s="177">
        <v>74</v>
      </c>
      <c r="X25" s="177">
        <v>306</v>
      </c>
      <c r="Y25" s="177">
        <v>22</v>
      </c>
      <c r="Z25" s="177">
        <v>61</v>
      </c>
      <c r="AA25" s="177">
        <v>18</v>
      </c>
      <c r="AB25" s="177">
        <v>33</v>
      </c>
      <c r="AC25" s="177">
        <v>61</v>
      </c>
      <c r="AD25" s="177">
        <v>31</v>
      </c>
      <c r="AE25" s="177">
        <v>36</v>
      </c>
      <c r="AF25" s="177">
        <v>31</v>
      </c>
      <c r="AG25" s="177">
        <v>34</v>
      </c>
      <c r="AH25" s="177">
        <v>109</v>
      </c>
      <c r="AI25" s="177">
        <v>22</v>
      </c>
      <c r="AJ25" s="177">
        <v>31</v>
      </c>
      <c r="AK25" s="177">
        <v>54</v>
      </c>
      <c r="AL25" s="177">
        <v>10</v>
      </c>
      <c r="AM25" s="177">
        <v>15</v>
      </c>
      <c r="AN25" s="177">
        <v>14</v>
      </c>
      <c r="AO25" s="177">
        <v>68</v>
      </c>
      <c r="AP25" s="177">
        <v>8</v>
      </c>
      <c r="AQ25" s="177">
        <v>6</v>
      </c>
      <c r="AR25" s="177">
        <v>32</v>
      </c>
      <c r="AT25" s="48">
        <f t="shared" si="10"/>
        <v>0</v>
      </c>
      <c r="AU25" s="48">
        <f t="shared" si="7"/>
        <v>786</v>
      </c>
      <c r="AV25" s="48">
        <f t="shared" si="8"/>
        <v>33</v>
      </c>
      <c r="AW25" s="48">
        <f t="shared" si="0"/>
        <v>171</v>
      </c>
      <c r="AX25" s="48">
        <f t="shared" si="1"/>
        <v>514</v>
      </c>
      <c r="AY25" s="48">
        <f t="shared" si="2"/>
        <v>193</v>
      </c>
      <c r="AZ25" s="48">
        <f t="shared" si="3"/>
        <v>162</v>
      </c>
      <c r="BA25" s="49">
        <f t="shared" si="4"/>
        <v>93</v>
      </c>
      <c r="BB25" s="48">
        <f t="shared" si="5"/>
        <v>114</v>
      </c>
      <c r="BC25" s="65">
        <f t="shared" si="9"/>
        <v>2066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v>0</v>
      </c>
      <c r="E26" s="177">
        <v>0</v>
      </c>
      <c r="F26" s="177">
        <v>307</v>
      </c>
      <c r="G26" s="177">
        <v>14</v>
      </c>
      <c r="H26" s="177">
        <v>9</v>
      </c>
      <c r="I26" s="177">
        <v>22</v>
      </c>
      <c r="J26" s="177">
        <v>26</v>
      </c>
      <c r="K26" s="177">
        <v>5</v>
      </c>
      <c r="L26" s="177">
        <v>10</v>
      </c>
      <c r="M26" s="177">
        <v>11</v>
      </c>
      <c r="N26" s="177">
        <v>28</v>
      </c>
      <c r="O26" s="177">
        <v>72</v>
      </c>
      <c r="P26" s="177">
        <v>9</v>
      </c>
      <c r="Q26" s="177">
        <v>4</v>
      </c>
      <c r="R26" s="177">
        <v>16</v>
      </c>
      <c r="S26" s="177">
        <v>32</v>
      </c>
      <c r="T26" s="177">
        <v>10</v>
      </c>
      <c r="U26" s="177">
        <v>8</v>
      </c>
      <c r="V26" s="177">
        <v>17</v>
      </c>
      <c r="W26" s="177">
        <v>35</v>
      </c>
      <c r="X26" s="177">
        <v>183</v>
      </c>
      <c r="Y26" s="177">
        <v>10</v>
      </c>
      <c r="Z26" s="177">
        <v>34</v>
      </c>
      <c r="AA26" s="177">
        <v>10</v>
      </c>
      <c r="AB26" s="177">
        <v>23</v>
      </c>
      <c r="AC26" s="177">
        <v>40</v>
      </c>
      <c r="AD26" s="177">
        <v>7</v>
      </c>
      <c r="AE26" s="177">
        <v>20</v>
      </c>
      <c r="AF26" s="177">
        <v>20</v>
      </c>
      <c r="AG26" s="177">
        <v>15</v>
      </c>
      <c r="AH26" s="177">
        <v>74</v>
      </c>
      <c r="AI26" s="177">
        <v>20</v>
      </c>
      <c r="AJ26" s="177">
        <v>12</v>
      </c>
      <c r="AK26" s="177">
        <v>57</v>
      </c>
      <c r="AL26" s="177">
        <v>3</v>
      </c>
      <c r="AM26" s="177">
        <v>7</v>
      </c>
      <c r="AN26" s="177">
        <v>4</v>
      </c>
      <c r="AO26" s="177">
        <v>24</v>
      </c>
      <c r="AP26" s="177">
        <v>11</v>
      </c>
      <c r="AQ26" s="177">
        <v>15</v>
      </c>
      <c r="AR26" s="177">
        <v>19</v>
      </c>
      <c r="AT26" s="48">
        <f t="shared" si="10"/>
        <v>0</v>
      </c>
      <c r="AU26" s="48">
        <f t="shared" si="7"/>
        <v>504</v>
      </c>
      <c r="AV26" s="48">
        <f t="shared" si="8"/>
        <v>29</v>
      </c>
      <c r="AW26" s="48">
        <f t="shared" si="0"/>
        <v>67</v>
      </c>
      <c r="AX26" s="48">
        <f t="shared" si="1"/>
        <v>295</v>
      </c>
      <c r="AY26" s="48">
        <f t="shared" si="2"/>
        <v>102</v>
      </c>
      <c r="AZ26" s="48">
        <f t="shared" si="3"/>
        <v>106</v>
      </c>
      <c r="BA26" s="49">
        <f t="shared" si="4"/>
        <v>71</v>
      </c>
      <c r="BB26" s="48">
        <f t="shared" si="5"/>
        <v>69</v>
      </c>
      <c r="BC26" s="65">
        <f t="shared" si="9"/>
        <v>1243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v>0</v>
      </c>
      <c r="E27" s="177">
        <v>0</v>
      </c>
      <c r="F27" s="177">
        <v>1039</v>
      </c>
      <c r="G27" s="177">
        <v>60</v>
      </c>
      <c r="H27" s="177">
        <v>55</v>
      </c>
      <c r="I27" s="177">
        <v>67</v>
      </c>
      <c r="J27" s="177">
        <v>136</v>
      </c>
      <c r="K27" s="177">
        <v>11</v>
      </c>
      <c r="L27" s="177">
        <v>49</v>
      </c>
      <c r="M27" s="177">
        <v>44</v>
      </c>
      <c r="N27" s="177">
        <v>102</v>
      </c>
      <c r="O27" s="177">
        <v>317</v>
      </c>
      <c r="P27" s="177">
        <v>54</v>
      </c>
      <c r="Q27" s="177">
        <v>22</v>
      </c>
      <c r="R27" s="177">
        <v>54</v>
      </c>
      <c r="S27" s="177">
        <v>143</v>
      </c>
      <c r="T27" s="177">
        <v>41</v>
      </c>
      <c r="U27" s="177">
        <v>44</v>
      </c>
      <c r="V27" s="177">
        <v>83</v>
      </c>
      <c r="W27" s="177">
        <v>157</v>
      </c>
      <c r="X27" s="177">
        <v>728</v>
      </c>
      <c r="Y27" s="177">
        <v>52</v>
      </c>
      <c r="Z27" s="177">
        <v>144</v>
      </c>
      <c r="AA27" s="177">
        <v>46</v>
      </c>
      <c r="AB27" s="177">
        <v>92</v>
      </c>
      <c r="AC27" s="177">
        <v>166</v>
      </c>
      <c r="AD27" s="177">
        <v>52</v>
      </c>
      <c r="AE27" s="177">
        <v>86</v>
      </c>
      <c r="AF27" s="177">
        <v>72</v>
      </c>
      <c r="AG27" s="177">
        <v>79</v>
      </c>
      <c r="AH27" s="177">
        <v>275</v>
      </c>
      <c r="AI27" s="177">
        <v>63</v>
      </c>
      <c r="AJ27" s="177">
        <v>59</v>
      </c>
      <c r="AK27" s="177">
        <v>152</v>
      </c>
      <c r="AL27" s="177">
        <v>18</v>
      </c>
      <c r="AM27" s="177">
        <v>30</v>
      </c>
      <c r="AN27" s="177">
        <v>24</v>
      </c>
      <c r="AO27" s="177">
        <v>164</v>
      </c>
      <c r="AP27" s="177">
        <v>29</v>
      </c>
      <c r="AQ27" s="177">
        <v>28</v>
      </c>
      <c r="AR27" s="177">
        <v>82</v>
      </c>
      <c r="AT27" s="48">
        <f t="shared" si="10"/>
        <v>0</v>
      </c>
      <c r="AU27" s="48">
        <f t="shared" si="7"/>
        <v>1880</v>
      </c>
      <c r="AV27" s="48">
        <f t="shared" si="8"/>
        <v>130</v>
      </c>
      <c r="AW27" s="48">
        <f t="shared" si="0"/>
        <v>311</v>
      </c>
      <c r="AX27" s="48">
        <f t="shared" si="1"/>
        <v>1219</v>
      </c>
      <c r="AY27" s="48">
        <f t="shared" si="2"/>
        <v>455</v>
      </c>
      <c r="AZ27" s="48">
        <f t="shared" si="3"/>
        <v>397</v>
      </c>
      <c r="BA27" s="49">
        <f t="shared" si="4"/>
        <v>224</v>
      </c>
      <c r="BB27" s="48">
        <f t="shared" si="5"/>
        <v>303</v>
      </c>
      <c r="BC27" s="65">
        <f t="shared" si="9"/>
        <v>4919</v>
      </c>
    </row>
  </sheetData>
  <sheetProtection selectLockedCells="1"/>
  <conditionalFormatting sqref="B3:AR3">
    <cfRule type="expression" dxfId="31" priority="2">
      <formula>_xludf.MOD(_xludf.ROW(),2)=0</formula>
    </cfRule>
  </conditionalFormatting>
  <conditionalFormatting sqref="A3">
    <cfRule type="expression" dxfId="30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7A7DF-D4D2-4DEA-8615-B8E71A9671AE}">
  <dimension ref="A1:BP27"/>
  <sheetViews>
    <sheetView showGridLines="0" zoomScale="80" zoomScaleNormal="80" workbookViewId="0">
      <pane xSplit="3" ySplit="3" topLeftCell="D4" activePane="bottomRight" state="frozen"/>
      <selection activeCell="D4" sqref="D4:AR27"/>
      <selection pane="topRight" activeCell="D4" sqref="D4:AR27"/>
      <selection pane="bottomLeft" activeCell="D4" sqref="D4:AR27"/>
      <selection pane="bottomRight" activeCell="F34" sqref="F34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.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 t="str">
        <f>"INDICADORES   " &amp; Config!B15&amp;"   "&amp;Config!E12</f>
        <v>INDICADORES   RED   2022</v>
      </c>
      <c r="C2" s="181"/>
      <c r="G2" s="34"/>
      <c r="H2" s="34"/>
      <c r="K2" s="35"/>
      <c r="L2" s="1"/>
      <c r="M2" s="1"/>
      <c r="N2" s="63">
        <v>27097</v>
      </c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213</v>
      </c>
      <c r="E3" s="52" t="s">
        <v>211</v>
      </c>
      <c r="F3" s="52" t="s">
        <v>214</v>
      </c>
      <c r="G3" s="52" t="s">
        <v>215</v>
      </c>
      <c r="H3" s="52" t="s">
        <v>216</v>
      </c>
      <c r="I3" s="52" t="s">
        <v>217</v>
      </c>
      <c r="J3" s="52" t="s">
        <v>218</v>
      </c>
      <c r="K3" s="52" t="s">
        <v>219</v>
      </c>
      <c r="L3" s="52" t="s">
        <v>220</v>
      </c>
      <c r="M3" s="52" t="s">
        <v>221</v>
      </c>
      <c r="N3" s="52" t="s">
        <v>222</v>
      </c>
      <c r="O3" s="52" t="s">
        <v>212</v>
      </c>
      <c r="P3" s="52" t="s">
        <v>68</v>
      </c>
      <c r="Q3" s="52" t="s">
        <v>223</v>
      </c>
      <c r="R3" s="52" t="s">
        <v>224</v>
      </c>
      <c r="S3" s="52" t="s">
        <v>63</v>
      </c>
      <c r="T3" s="52" t="s">
        <v>225</v>
      </c>
      <c r="U3" s="52" t="s">
        <v>226</v>
      </c>
      <c r="V3" s="52" t="s">
        <v>227</v>
      </c>
      <c r="W3" s="52" t="s">
        <v>65</v>
      </c>
      <c r="X3" s="52" t="s">
        <v>64</v>
      </c>
      <c r="Y3" s="52" t="s">
        <v>228</v>
      </c>
      <c r="Z3" s="52" t="s">
        <v>229</v>
      </c>
      <c r="AA3" s="52" t="s">
        <v>230</v>
      </c>
      <c r="AB3" s="52" t="s">
        <v>231</v>
      </c>
      <c r="AC3" s="52" t="s">
        <v>62</v>
      </c>
      <c r="AD3" s="52" t="s">
        <v>232</v>
      </c>
      <c r="AE3" s="52" t="s">
        <v>233</v>
      </c>
      <c r="AF3" s="52" t="s">
        <v>234</v>
      </c>
      <c r="AG3" s="52" t="s">
        <v>235</v>
      </c>
      <c r="AH3" s="52" t="s">
        <v>66</v>
      </c>
      <c r="AI3" s="52" t="s">
        <v>236</v>
      </c>
      <c r="AJ3" s="52" t="s">
        <v>237</v>
      </c>
      <c r="AK3" s="52" t="s">
        <v>61</v>
      </c>
      <c r="AL3" s="52" t="s">
        <v>238</v>
      </c>
      <c r="AM3" s="52" t="s">
        <v>239</v>
      </c>
      <c r="AN3" s="52" t="s">
        <v>240</v>
      </c>
      <c r="AO3" s="52" t="s">
        <v>72</v>
      </c>
      <c r="AP3" s="52" t="s">
        <v>241</v>
      </c>
      <c r="AQ3" s="52" t="s">
        <v>242</v>
      </c>
      <c r="AR3" s="52" t="s">
        <v>243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/>
      <c r="E4" s="177"/>
      <c r="F4" s="177">
        <v>378</v>
      </c>
      <c r="G4" s="177">
        <v>21</v>
      </c>
      <c r="H4" s="177">
        <v>11</v>
      </c>
      <c r="I4" s="177">
        <v>25</v>
      </c>
      <c r="J4" s="177">
        <v>46</v>
      </c>
      <c r="K4" s="177">
        <v>6</v>
      </c>
      <c r="L4" s="177">
        <v>18</v>
      </c>
      <c r="M4" s="177">
        <v>14</v>
      </c>
      <c r="N4" s="177">
        <v>35</v>
      </c>
      <c r="O4" s="177">
        <v>110</v>
      </c>
      <c r="P4" s="177">
        <v>26</v>
      </c>
      <c r="Q4" s="177">
        <v>13</v>
      </c>
      <c r="R4" s="177">
        <v>25</v>
      </c>
      <c r="S4" s="177">
        <v>52</v>
      </c>
      <c r="T4" s="177">
        <v>14</v>
      </c>
      <c r="U4" s="177">
        <v>10</v>
      </c>
      <c r="V4" s="177">
        <v>25</v>
      </c>
      <c r="W4" s="177">
        <v>31</v>
      </c>
      <c r="X4" s="177">
        <v>217</v>
      </c>
      <c r="Y4" s="177">
        <v>13</v>
      </c>
      <c r="Z4" s="177">
        <v>44</v>
      </c>
      <c r="AA4" s="177">
        <v>11</v>
      </c>
      <c r="AB4" s="177">
        <v>24</v>
      </c>
      <c r="AC4" s="177">
        <v>68</v>
      </c>
      <c r="AD4" s="177">
        <v>17</v>
      </c>
      <c r="AE4" s="177">
        <v>32</v>
      </c>
      <c r="AF4" s="177">
        <v>18</v>
      </c>
      <c r="AG4" s="177">
        <v>19</v>
      </c>
      <c r="AH4" s="177">
        <v>87</v>
      </c>
      <c r="AI4" s="177">
        <v>9</v>
      </c>
      <c r="AJ4" s="177">
        <v>16</v>
      </c>
      <c r="AK4" s="177">
        <v>65</v>
      </c>
      <c r="AL4" s="177">
        <v>4</v>
      </c>
      <c r="AM4" s="177">
        <v>11</v>
      </c>
      <c r="AN4" s="177">
        <v>2</v>
      </c>
      <c r="AO4" s="177">
        <v>95</v>
      </c>
      <c r="AP4" s="177">
        <v>4</v>
      </c>
      <c r="AQ4" s="177">
        <v>13</v>
      </c>
      <c r="AR4" s="177">
        <v>20</v>
      </c>
      <c r="AT4" s="48">
        <f>SUM(D4)</f>
        <v>0</v>
      </c>
      <c r="AU4" s="48">
        <f>+SUM(F4:O4)</f>
        <v>664</v>
      </c>
      <c r="AV4" s="48">
        <f>+SUM(P4:R4)</f>
        <v>64</v>
      </c>
      <c r="AW4" s="48">
        <f t="shared" ref="AW4:AW27" si="0">+SUM(S4:V4)</f>
        <v>101</v>
      </c>
      <c r="AX4" s="48">
        <f t="shared" ref="AX4:AX27" si="1">+SUM(W4:AB4)</f>
        <v>340</v>
      </c>
      <c r="AY4" s="48">
        <f t="shared" ref="AY4:AY27" si="2">+SUM(AC4:AG4)</f>
        <v>154</v>
      </c>
      <c r="AZ4" s="48">
        <f t="shared" ref="AZ4:AZ27" si="3">+SUM(AH4:AJ4)</f>
        <v>112</v>
      </c>
      <c r="BA4" s="49">
        <f t="shared" ref="BA4:BA27" si="4">+SUM(AK4:AN4)</f>
        <v>82</v>
      </c>
      <c r="BB4" s="48">
        <f t="shared" ref="BB4:BB27" si="5">+SUM(AO4:AR4)</f>
        <v>132</v>
      </c>
      <c r="BC4" s="65">
        <f>SUM(AT4:BB4)</f>
        <v>1649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v>36</v>
      </c>
      <c r="E5" s="177">
        <v>0</v>
      </c>
      <c r="F5" s="177">
        <v>21</v>
      </c>
      <c r="G5" s="177">
        <v>0</v>
      </c>
      <c r="H5" s="177">
        <v>0</v>
      </c>
      <c r="I5" s="177">
        <v>1</v>
      </c>
      <c r="J5" s="177">
        <v>0</v>
      </c>
      <c r="K5" s="177">
        <v>1</v>
      </c>
      <c r="L5" s="177">
        <v>0</v>
      </c>
      <c r="M5" s="177">
        <v>0</v>
      </c>
      <c r="N5" s="177">
        <v>2</v>
      </c>
      <c r="O5" s="177">
        <v>3</v>
      </c>
      <c r="P5" s="177">
        <v>0</v>
      </c>
      <c r="Q5" s="177">
        <v>0</v>
      </c>
      <c r="R5" s="177">
        <v>0</v>
      </c>
      <c r="S5" s="177">
        <v>1</v>
      </c>
      <c r="T5" s="177">
        <v>0</v>
      </c>
      <c r="U5" s="177">
        <v>0</v>
      </c>
      <c r="V5" s="177">
        <v>0</v>
      </c>
      <c r="W5" s="177">
        <v>3</v>
      </c>
      <c r="X5" s="177">
        <v>9</v>
      </c>
      <c r="Y5" s="177">
        <v>0</v>
      </c>
      <c r="Z5" s="177">
        <v>2</v>
      </c>
      <c r="AA5" s="177">
        <v>0</v>
      </c>
      <c r="AB5" s="177">
        <v>1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12</v>
      </c>
      <c r="AI5" s="177">
        <v>2</v>
      </c>
      <c r="AJ5" s="177">
        <v>0</v>
      </c>
      <c r="AK5" s="177">
        <v>1</v>
      </c>
      <c r="AL5" s="177">
        <v>0</v>
      </c>
      <c r="AM5" s="177">
        <v>3</v>
      </c>
      <c r="AN5" s="177">
        <v>0</v>
      </c>
      <c r="AO5" s="177">
        <v>0</v>
      </c>
      <c r="AP5" s="177">
        <v>0</v>
      </c>
      <c r="AQ5" s="177">
        <v>4</v>
      </c>
      <c r="AR5" s="177">
        <v>0</v>
      </c>
      <c r="AT5" s="48">
        <f t="shared" ref="AT5:AT8" si="6">SUM(D5)</f>
        <v>36</v>
      </c>
      <c r="AU5" s="48">
        <f t="shared" ref="AU5:AU27" si="7">+SUM(F5:O5)</f>
        <v>28</v>
      </c>
      <c r="AV5" s="48">
        <f t="shared" ref="AV5:AV27" si="8">+SUM(P5:R5)</f>
        <v>0</v>
      </c>
      <c r="AW5" s="48">
        <f t="shared" si="0"/>
        <v>1</v>
      </c>
      <c r="AX5" s="48">
        <f t="shared" si="1"/>
        <v>15</v>
      </c>
      <c r="AY5" s="48">
        <f t="shared" si="2"/>
        <v>0</v>
      </c>
      <c r="AZ5" s="48">
        <f t="shared" si="3"/>
        <v>14</v>
      </c>
      <c r="BA5" s="49">
        <f t="shared" si="4"/>
        <v>4</v>
      </c>
      <c r="BB5" s="48">
        <f t="shared" si="5"/>
        <v>4</v>
      </c>
      <c r="BC5" s="65">
        <f t="shared" ref="BC5:BC27" si="9">SUM(AT5:BB5)</f>
        <v>102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v>92</v>
      </c>
      <c r="E6" s="177">
        <v>0</v>
      </c>
      <c r="F6" s="177">
        <v>20</v>
      </c>
      <c r="G6" s="177">
        <v>0</v>
      </c>
      <c r="H6" s="177">
        <v>0</v>
      </c>
      <c r="I6" s="177">
        <v>2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1</v>
      </c>
      <c r="T6" s="177">
        <v>0</v>
      </c>
      <c r="U6" s="177">
        <v>0</v>
      </c>
      <c r="V6" s="177">
        <v>0</v>
      </c>
      <c r="W6" s="177">
        <v>3</v>
      </c>
      <c r="X6" s="177">
        <v>15</v>
      </c>
      <c r="Y6" s="177">
        <v>0</v>
      </c>
      <c r="Z6" s="177">
        <v>2</v>
      </c>
      <c r="AA6" s="177">
        <v>0</v>
      </c>
      <c r="AB6" s="177">
        <v>0</v>
      </c>
      <c r="AC6" s="177">
        <v>11</v>
      </c>
      <c r="AD6" s="177">
        <v>0</v>
      </c>
      <c r="AE6" s="177">
        <v>4</v>
      </c>
      <c r="AF6" s="177">
        <v>1</v>
      </c>
      <c r="AG6" s="177">
        <v>2</v>
      </c>
      <c r="AH6" s="177">
        <v>9</v>
      </c>
      <c r="AI6" s="177">
        <v>2</v>
      </c>
      <c r="AJ6" s="177">
        <v>0</v>
      </c>
      <c r="AK6" s="177">
        <v>4</v>
      </c>
      <c r="AL6" s="177">
        <v>0</v>
      </c>
      <c r="AM6" s="177">
        <v>2</v>
      </c>
      <c r="AN6" s="177">
        <v>0</v>
      </c>
      <c r="AO6" s="177">
        <v>2</v>
      </c>
      <c r="AP6" s="177">
        <v>0</v>
      </c>
      <c r="AQ6" s="177">
        <v>4</v>
      </c>
      <c r="AR6" s="177">
        <v>0</v>
      </c>
      <c r="AT6" s="48">
        <f t="shared" si="6"/>
        <v>92</v>
      </c>
      <c r="AU6" s="48">
        <f t="shared" si="7"/>
        <v>22</v>
      </c>
      <c r="AV6" s="48">
        <f t="shared" si="8"/>
        <v>0</v>
      </c>
      <c r="AW6" s="48">
        <f t="shared" si="0"/>
        <v>1</v>
      </c>
      <c r="AX6" s="48">
        <f t="shared" si="1"/>
        <v>20</v>
      </c>
      <c r="AY6" s="48">
        <f t="shared" si="2"/>
        <v>18</v>
      </c>
      <c r="AZ6" s="48">
        <f t="shared" si="3"/>
        <v>11</v>
      </c>
      <c r="BA6" s="49">
        <f t="shared" si="4"/>
        <v>6</v>
      </c>
      <c r="BB6" s="48">
        <f t="shared" si="5"/>
        <v>6</v>
      </c>
      <c r="BC6" s="65">
        <f t="shared" si="9"/>
        <v>176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v>1</v>
      </c>
      <c r="E7" s="177"/>
      <c r="F7" s="177">
        <v>219</v>
      </c>
      <c r="G7" s="177">
        <v>18</v>
      </c>
      <c r="H7" s="177">
        <v>7</v>
      </c>
      <c r="I7" s="177">
        <v>10</v>
      </c>
      <c r="J7" s="177">
        <v>37</v>
      </c>
      <c r="K7" s="177">
        <v>1</v>
      </c>
      <c r="L7" s="177">
        <v>8</v>
      </c>
      <c r="M7" s="177">
        <v>13</v>
      </c>
      <c r="N7" s="177">
        <v>12</v>
      </c>
      <c r="O7" s="177"/>
      <c r="P7" s="177">
        <v>25</v>
      </c>
      <c r="Q7" s="177">
        <v>11</v>
      </c>
      <c r="R7" s="177">
        <v>15</v>
      </c>
      <c r="S7" s="177">
        <v>52</v>
      </c>
      <c r="T7" s="177">
        <v>12</v>
      </c>
      <c r="U7" s="177">
        <v>14</v>
      </c>
      <c r="V7" s="177">
        <v>33</v>
      </c>
      <c r="W7" s="177">
        <v>26</v>
      </c>
      <c r="X7" s="177">
        <v>107</v>
      </c>
      <c r="Y7" s="177">
        <v>6</v>
      </c>
      <c r="Z7" s="177">
        <v>25</v>
      </c>
      <c r="AA7" s="177">
        <v>8</v>
      </c>
      <c r="AB7" s="177">
        <v>6</v>
      </c>
      <c r="AC7" s="177">
        <v>23</v>
      </c>
      <c r="AD7" s="177">
        <v>12</v>
      </c>
      <c r="AE7" s="177">
        <v>13</v>
      </c>
      <c r="AF7" s="177">
        <v>10</v>
      </c>
      <c r="AG7" s="177">
        <v>20</v>
      </c>
      <c r="AH7" s="177">
        <v>25</v>
      </c>
      <c r="AI7" s="177">
        <v>2</v>
      </c>
      <c r="AJ7" s="177">
        <v>6</v>
      </c>
      <c r="AK7" s="177">
        <v>37</v>
      </c>
      <c r="AL7" s="177">
        <v>7</v>
      </c>
      <c r="AM7" s="177">
        <v>10</v>
      </c>
      <c r="AN7" s="177">
        <v>7</v>
      </c>
      <c r="AO7" s="177">
        <v>34</v>
      </c>
      <c r="AP7" s="177">
        <v>0</v>
      </c>
      <c r="AQ7" s="177">
        <v>5</v>
      </c>
      <c r="AR7" s="177">
        <v>16</v>
      </c>
      <c r="AT7" s="48">
        <f t="shared" si="6"/>
        <v>1</v>
      </c>
      <c r="AU7" s="48">
        <f t="shared" si="7"/>
        <v>325</v>
      </c>
      <c r="AV7" s="48">
        <f t="shared" si="8"/>
        <v>51</v>
      </c>
      <c r="AW7" s="48">
        <f t="shared" si="0"/>
        <v>111</v>
      </c>
      <c r="AX7" s="48">
        <f t="shared" si="1"/>
        <v>178</v>
      </c>
      <c r="AY7" s="48">
        <f t="shared" si="2"/>
        <v>78</v>
      </c>
      <c r="AZ7" s="48">
        <f t="shared" si="3"/>
        <v>33</v>
      </c>
      <c r="BA7" s="49">
        <f t="shared" si="4"/>
        <v>61</v>
      </c>
      <c r="BB7" s="48">
        <f t="shared" si="5"/>
        <v>55</v>
      </c>
      <c r="BC7" s="65">
        <f t="shared" si="9"/>
        <v>893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>
        <v>0</v>
      </c>
      <c r="E8" s="177"/>
      <c r="F8" s="177">
        <v>58</v>
      </c>
      <c r="G8" s="177">
        <v>8</v>
      </c>
      <c r="H8" s="177">
        <v>2</v>
      </c>
      <c r="I8" s="177">
        <v>1</v>
      </c>
      <c r="J8" s="177">
        <v>7</v>
      </c>
      <c r="K8" s="177">
        <v>1</v>
      </c>
      <c r="L8" s="177">
        <v>2</v>
      </c>
      <c r="M8" s="177">
        <v>3</v>
      </c>
      <c r="N8" s="177">
        <v>6</v>
      </c>
      <c r="O8" s="177"/>
      <c r="P8" s="177">
        <v>13</v>
      </c>
      <c r="Q8" s="177">
        <v>7</v>
      </c>
      <c r="R8" s="177">
        <v>6</v>
      </c>
      <c r="S8" s="177">
        <v>13</v>
      </c>
      <c r="T8" s="177">
        <v>6</v>
      </c>
      <c r="U8" s="177">
        <v>5</v>
      </c>
      <c r="V8" s="177">
        <v>5</v>
      </c>
      <c r="W8" s="177">
        <v>1</v>
      </c>
      <c r="X8" s="177">
        <v>19</v>
      </c>
      <c r="Y8" s="177">
        <v>1</v>
      </c>
      <c r="Z8" s="177">
        <v>8</v>
      </c>
      <c r="AA8" s="177">
        <v>2</v>
      </c>
      <c r="AB8" s="177">
        <v>4</v>
      </c>
      <c r="AC8" s="177">
        <v>6</v>
      </c>
      <c r="AD8" s="177">
        <v>0</v>
      </c>
      <c r="AE8" s="177">
        <v>6</v>
      </c>
      <c r="AF8" s="177">
        <v>8</v>
      </c>
      <c r="AG8" s="177">
        <v>2</v>
      </c>
      <c r="AH8" s="177">
        <v>4</v>
      </c>
      <c r="AI8" s="177">
        <v>3</v>
      </c>
      <c r="AJ8" s="177">
        <v>6</v>
      </c>
      <c r="AK8" s="177">
        <v>14</v>
      </c>
      <c r="AL8" s="177">
        <v>4</v>
      </c>
      <c r="AM8" s="177">
        <v>0</v>
      </c>
      <c r="AN8" s="177">
        <v>0</v>
      </c>
      <c r="AO8" s="177">
        <v>18</v>
      </c>
      <c r="AP8" s="177">
        <v>0</v>
      </c>
      <c r="AQ8" s="177">
        <v>0</v>
      </c>
      <c r="AR8" s="177">
        <v>6</v>
      </c>
      <c r="AT8" s="48">
        <f t="shared" si="6"/>
        <v>0</v>
      </c>
      <c r="AU8" s="48">
        <f t="shared" si="7"/>
        <v>88</v>
      </c>
      <c r="AV8" s="48">
        <f t="shared" si="8"/>
        <v>26</v>
      </c>
      <c r="AW8" s="48">
        <f t="shared" si="0"/>
        <v>29</v>
      </c>
      <c r="AX8" s="48">
        <f t="shared" si="1"/>
        <v>35</v>
      </c>
      <c r="AY8" s="48">
        <f t="shared" si="2"/>
        <v>22</v>
      </c>
      <c r="AZ8" s="48">
        <f t="shared" si="3"/>
        <v>13</v>
      </c>
      <c r="BA8" s="49">
        <f t="shared" si="4"/>
        <v>18</v>
      </c>
      <c r="BB8" s="48">
        <f t="shared" si="5"/>
        <v>24</v>
      </c>
      <c r="BC8" s="65">
        <f t="shared" si="9"/>
        <v>255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v>1636</v>
      </c>
      <c r="E9" s="177"/>
      <c r="F9" s="177">
        <v>0</v>
      </c>
      <c r="G9" s="177">
        <v>0</v>
      </c>
      <c r="H9" s="177">
        <v>3</v>
      </c>
      <c r="I9" s="177">
        <v>2</v>
      </c>
      <c r="J9" s="177">
        <v>1</v>
      </c>
      <c r="K9" s="177">
        <v>1</v>
      </c>
      <c r="L9" s="177">
        <v>0</v>
      </c>
      <c r="M9" s="177">
        <v>4</v>
      </c>
      <c r="N9" s="177">
        <v>5</v>
      </c>
      <c r="O9" s="177"/>
      <c r="P9" s="177">
        <v>69</v>
      </c>
      <c r="Q9" s="177"/>
      <c r="R9" s="177"/>
      <c r="S9" s="177">
        <v>0</v>
      </c>
      <c r="T9" s="177"/>
      <c r="U9" s="177"/>
      <c r="V9" s="177">
        <v>1</v>
      </c>
      <c r="W9" s="177"/>
      <c r="X9" s="177">
        <v>216</v>
      </c>
      <c r="Y9" s="177"/>
      <c r="Z9" s="177"/>
      <c r="AA9" s="177"/>
      <c r="AB9" s="177">
        <v>0</v>
      </c>
      <c r="AC9" s="177">
        <v>44</v>
      </c>
      <c r="AD9" s="177"/>
      <c r="AE9" s="177"/>
      <c r="AF9" s="177"/>
      <c r="AG9" s="177">
        <v>0</v>
      </c>
      <c r="AH9" s="177">
        <v>122</v>
      </c>
      <c r="AI9" s="177"/>
      <c r="AJ9" s="177"/>
      <c r="AK9" s="177">
        <v>2</v>
      </c>
      <c r="AL9" s="177"/>
      <c r="AM9" s="177"/>
      <c r="AN9" s="177"/>
      <c r="AO9" s="177">
        <v>24</v>
      </c>
      <c r="AP9" s="177"/>
      <c r="AQ9" s="177">
        <v>0</v>
      </c>
      <c r="AR9" s="177">
        <v>0</v>
      </c>
      <c r="AT9" s="48">
        <f t="shared" ref="AT9:AT27" si="10">SUM(D9)</f>
        <v>1636</v>
      </c>
      <c r="AU9" s="48">
        <f t="shared" si="7"/>
        <v>16</v>
      </c>
      <c r="AV9" s="48">
        <f t="shared" si="8"/>
        <v>69</v>
      </c>
      <c r="AW9" s="48">
        <f t="shared" si="0"/>
        <v>1</v>
      </c>
      <c r="AX9" s="48">
        <f t="shared" si="1"/>
        <v>216</v>
      </c>
      <c r="AY9" s="48">
        <f t="shared" si="2"/>
        <v>44</v>
      </c>
      <c r="AZ9" s="48">
        <f t="shared" si="3"/>
        <v>122</v>
      </c>
      <c r="BA9" s="49">
        <f t="shared" si="4"/>
        <v>2</v>
      </c>
      <c r="BB9" s="48">
        <f t="shared" si="5"/>
        <v>24</v>
      </c>
      <c r="BC9" s="65">
        <f t="shared" si="9"/>
        <v>2130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/>
      <c r="E10" s="177"/>
      <c r="F10" s="177">
        <v>409</v>
      </c>
      <c r="G10" s="177">
        <v>22</v>
      </c>
      <c r="H10" s="177">
        <v>16</v>
      </c>
      <c r="I10" s="177">
        <v>18</v>
      </c>
      <c r="J10" s="177">
        <v>38</v>
      </c>
      <c r="K10" s="177">
        <v>3</v>
      </c>
      <c r="L10" s="177">
        <v>16</v>
      </c>
      <c r="M10" s="177">
        <v>18</v>
      </c>
      <c r="N10" s="177">
        <v>27</v>
      </c>
      <c r="O10" s="177">
        <v>138</v>
      </c>
      <c r="P10" s="177">
        <v>42</v>
      </c>
      <c r="Q10" s="177">
        <v>16</v>
      </c>
      <c r="R10" s="177">
        <v>33</v>
      </c>
      <c r="S10" s="177">
        <v>55</v>
      </c>
      <c r="T10" s="177">
        <v>19</v>
      </c>
      <c r="U10" s="177">
        <v>12</v>
      </c>
      <c r="V10" s="177">
        <v>28</v>
      </c>
      <c r="W10" s="177">
        <v>43</v>
      </c>
      <c r="X10" s="177">
        <v>238</v>
      </c>
      <c r="Y10" s="177">
        <v>11</v>
      </c>
      <c r="Z10" s="177">
        <v>28</v>
      </c>
      <c r="AA10" s="177">
        <v>15</v>
      </c>
      <c r="AB10" s="177">
        <v>31</v>
      </c>
      <c r="AC10" s="177">
        <v>63</v>
      </c>
      <c r="AD10" s="177">
        <v>12</v>
      </c>
      <c r="AE10" s="177">
        <v>29</v>
      </c>
      <c r="AF10" s="177">
        <v>21</v>
      </c>
      <c r="AG10" s="177">
        <v>19</v>
      </c>
      <c r="AH10" s="177">
        <v>89</v>
      </c>
      <c r="AI10" s="177">
        <v>19</v>
      </c>
      <c r="AJ10" s="177">
        <v>14</v>
      </c>
      <c r="AK10" s="177">
        <v>51</v>
      </c>
      <c r="AL10" s="177">
        <v>6</v>
      </c>
      <c r="AM10" s="177">
        <v>9</v>
      </c>
      <c r="AN10" s="177">
        <v>5</v>
      </c>
      <c r="AO10" s="177">
        <v>61</v>
      </c>
      <c r="AP10" s="177"/>
      <c r="AQ10" s="177">
        <v>2</v>
      </c>
      <c r="AR10" s="177">
        <v>19</v>
      </c>
      <c r="AT10" s="48">
        <f t="shared" si="10"/>
        <v>0</v>
      </c>
      <c r="AU10" s="48">
        <f t="shared" si="7"/>
        <v>705</v>
      </c>
      <c r="AV10" s="48">
        <f t="shared" si="8"/>
        <v>91</v>
      </c>
      <c r="AW10" s="48">
        <f t="shared" si="0"/>
        <v>114</v>
      </c>
      <c r="AX10" s="48">
        <f t="shared" si="1"/>
        <v>366</v>
      </c>
      <c r="AY10" s="48">
        <f t="shared" si="2"/>
        <v>144</v>
      </c>
      <c r="AZ10" s="48">
        <f t="shared" si="3"/>
        <v>122</v>
      </c>
      <c r="BA10" s="49">
        <f t="shared" si="4"/>
        <v>71</v>
      </c>
      <c r="BB10" s="48">
        <f t="shared" si="5"/>
        <v>82</v>
      </c>
      <c r="BC10" s="65">
        <f t="shared" si="9"/>
        <v>1695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/>
      <c r="E11" s="177"/>
      <c r="F11" s="177">
        <v>454</v>
      </c>
      <c r="G11" s="177">
        <v>23</v>
      </c>
      <c r="H11" s="177">
        <v>17</v>
      </c>
      <c r="I11" s="177">
        <v>20</v>
      </c>
      <c r="J11" s="177">
        <v>46</v>
      </c>
      <c r="K11" s="177">
        <v>2</v>
      </c>
      <c r="L11" s="177">
        <v>15</v>
      </c>
      <c r="M11" s="177">
        <v>13</v>
      </c>
      <c r="N11" s="177">
        <v>20</v>
      </c>
      <c r="O11" s="177">
        <v>133</v>
      </c>
      <c r="P11" s="177">
        <v>36</v>
      </c>
      <c r="Q11" s="177">
        <v>13</v>
      </c>
      <c r="R11" s="177">
        <v>37</v>
      </c>
      <c r="S11" s="177">
        <v>52</v>
      </c>
      <c r="T11" s="177">
        <v>16</v>
      </c>
      <c r="U11" s="177">
        <v>12</v>
      </c>
      <c r="V11" s="177">
        <v>37</v>
      </c>
      <c r="W11" s="177">
        <v>35</v>
      </c>
      <c r="X11" s="177">
        <v>261</v>
      </c>
      <c r="Y11" s="177">
        <v>17</v>
      </c>
      <c r="Z11" s="177">
        <v>28</v>
      </c>
      <c r="AA11" s="177">
        <v>13</v>
      </c>
      <c r="AB11" s="177">
        <v>36</v>
      </c>
      <c r="AC11" s="177">
        <v>55</v>
      </c>
      <c r="AD11" s="177">
        <v>13</v>
      </c>
      <c r="AE11" s="177">
        <v>20</v>
      </c>
      <c r="AF11" s="177">
        <v>21</v>
      </c>
      <c r="AG11" s="177">
        <v>19</v>
      </c>
      <c r="AH11" s="177">
        <v>89</v>
      </c>
      <c r="AI11" s="177">
        <v>17</v>
      </c>
      <c r="AJ11" s="177">
        <v>16</v>
      </c>
      <c r="AK11" s="177">
        <v>61</v>
      </c>
      <c r="AL11" s="177">
        <v>7</v>
      </c>
      <c r="AM11" s="177">
        <v>10</v>
      </c>
      <c r="AN11" s="177">
        <v>4</v>
      </c>
      <c r="AO11" s="177">
        <v>42</v>
      </c>
      <c r="AP11" s="177">
        <v>1</v>
      </c>
      <c r="AQ11" s="177">
        <v>2</v>
      </c>
      <c r="AR11" s="177">
        <v>22</v>
      </c>
      <c r="AT11" s="48">
        <f t="shared" si="10"/>
        <v>0</v>
      </c>
      <c r="AU11" s="48">
        <f t="shared" si="7"/>
        <v>743</v>
      </c>
      <c r="AV11" s="48">
        <f t="shared" si="8"/>
        <v>86</v>
      </c>
      <c r="AW11" s="48">
        <f t="shared" si="0"/>
        <v>117</v>
      </c>
      <c r="AX11" s="48">
        <f t="shared" si="1"/>
        <v>390</v>
      </c>
      <c r="AY11" s="48">
        <f t="shared" si="2"/>
        <v>128</v>
      </c>
      <c r="AZ11" s="48">
        <f t="shared" si="3"/>
        <v>122</v>
      </c>
      <c r="BA11" s="49">
        <f t="shared" si="4"/>
        <v>82</v>
      </c>
      <c r="BB11" s="48">
        <f t="shared" si="5"/>
        <v>67</v>
      </c>
      <c r="BC11" s="65">
        <f t="shared" si="9"/>
        <v>1735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/>
      <c r="E12" s="177"/>
      <c r="F12" s="177">
        <v>462</v>
      </c>
      <c r="G12" s="177">
        <v>19</v>
      </c>
      <c r="H12" s="177">
        <v>18</v>
      </c>
      <c r="I12" s="177">
        <v>15</v>
      </c>
      <c r="J12" s="177">
        <v>52</v>
      </c>
      <c r="K12" s="177">
        <v>2</v>
      </c>
      <c r="L12" s="177">
        <v>24</v>
      </c>
      <c r="M12" s="177">
        <v>14</v>
      </c>
      <c r="N12" s="177">
        <v>24</v>
      </c>
      <c r="O12" s="177">
        <v>120</v>
      </c>
      <c r="P12" s="177">
        <v>38</v>
      </c>
      <c r="Q12" s="177">
        <v>12</v>
      </c>
      <c r="R12" s="177">
        <v>25</v>
      </c>
      <c r="S12" s="177">
        <v>57</v>
      </c>
      <c r="T12" s="177">
        <v>11</v>
      </c>
      <c r="U12" s="177">
        <v>15</v>
      </c>
      <c r="V12" s="177">
        <v>32</v>
      </c>
      <c r="W12" s="177">
        <v>49</v>
      </c>
      <c r="X12" s="177">
        <v>260</v>
      </c>
      <c r="Y12" s="177">
        <v>18</v>
      </c>
      <c r="Z12" s="177">
        <v>20</v>
      </c>
      <c r="AA12" s="177">
        <v>17</v>
      </c>
      <c r="AB12" s="177">
        <v>22</v>
      </c>
      <c r="AC12" s="177">
        <v>57</v>
      </c>
      <c r="AD12" s="177">
        <v>22</v>
      </c>
      <c r="AE12" s="177">
        <v>23</v>
      </c>
      <c r="AF12" s="177">
        <v>22</v>
      </c>
      <c r="AG12" s="177">
        <v>31</v>
      </c>
      <c r="AH12" s="177">
        <v>70</v>
      </c>
      <c r="AI12" s="177">
        <v>13</v>
      </c>
      <c r="AJ12" s="177">
        <v>10</v>
      </c>
      <c r="AK12" s="177">
        <v>63</v>
      </c>
      <c r="AL12" s="177">
        <v>7</v>
      </c>
      <c r="AM12" s="177">
        <v>15</v>
      </c>
      <c r="AN12" s="177">
        <v>12</v>
      </c>
      <c r="AO12" s="177">
        <v>45</v>
      </c>
      <c r="AP12" s="177"/>
      <c r="AQ12" s="177">
        <v>4</v>
      </c>
      <c r="AR12" s="177">
        <v>20</v>
      </c>
      <c r="AT12" s="48">
        <f t="shared" si="10"/>
        <v>0</v>
      </c>
      <c r="AU12" s="48">
        <f t="shared" si="7"/>
        <v>750</v>
      </c>
      <c r="AV12" s="48">
        <f t="shared" si="8"/>
        <v>75</v>
      </c>
      <c r="AW12" s="48">
        <f t="shared" si="0"/>
        <v>115</v>
      </c>
      <c r="AX12" s="48">
        <f t="shared" si="1"/>
        <v>386</v>
      </c>
      <c r="AY12" s="48">
        <f t="shared" si="2"/>
        <v>155</v>
      </c>
      <c r="AZ12" s="48">
        <f t="shared" si="3"/>
        <v>93</v>
      </c>
      <c r="BA12" s="49">
        <f t="shared" si="4"/>
        <v>97</v>
      </c>
      <c r="BB12" s="48">
        <f t="shared" si="5"/>
        <v>69</v>
      </c>
      <c r="BC12" s="65">
        <f t="shared" si="9"/>
        <v>1740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/>
      <c r="E13" s="177"/>
      <c r="F13" s="177">
        <v>266</v>
      </c>
      <c r="G13" s="177">
        <v>16</v>
      </c>
      <c r="H13" s="177">
        <v>7</v>
      </c>
      <c r="I13" s="177">
        <v>16</v>
      </c>
      <c r="J13" s="177">
        <v>39</v>
      </c>
      <c r="K13" s="177">
        <v>2</v>
      </c>
      <c r="L13" s="177">
        <v>4</v>
      </c>
      <c r="M13" s="177">
        <v>12</v>
      </c>
      <c r="N13" s="177">
        <v>26</v>
      </c>
      <c r="O13" s="177">
        <v>107</v>
      </c>
      <c r="P13" s="177">
        <v>26</v>
      </c>
      <c r="Q13" s="177">
        <v>7</v>
      </c>
      <c r="R13" s="177">
        <v>4</v>
      </c>
      <c r="S13" s="177">
        <v>41</v>
      </c>
      <c r="T13" s="177">
        <v>6</v>
      </c>
      <c r="U13" s="177">
        <v>9</v>
      </c>
      <c r="V13" s="177">
        <v>14</v>
      </c>
      <c r="W13" s="177">
        <v>30</v>
      </c>
      <c r="X13" s="177">
        <v>177</v>
      </c>
      <c r="Y13" s="177">
        <v>1</v>
      </c>
      <c r="Z13" s="177">
        <v>10</v>
      </c>
      <c r="AA13" s="177">
        <v>1</v>
      </c>
      <c r="AB13" s="177">
        <v>24</v>
      </c>
      <c r="AC13" s="177">
        <v>23</v>
      </c>
      <c r="AD13" s="177">
        <v>11</v>
      </c>
      <c r="AE13" s="177">
        <v>13</v>
      </c>
      <c r="AF13" s="177">
        <v>23</v>
      </c>
      <c r="AG13" s="177">
        <v>17</v>
      </c>
      <c r="AH13" s="177">
        <v>28</v>
      </c>
      <c r="AI13" s="177">
        <v>4</v>
      </c>
      <c r="AJ13" s="177">
        <v>2</v>
      </c>
      <c r="AK13" s="177">
        <v>27</v>
      </c>
      <c r="AL13" s="177">
        <v>6</v>
      </c>
      <c r="AM13" s="177">
        <v>10</v>
      </c>
      <c r="AN13" s="177">
        <v>9</v>
      </c>
      <c r="AO13" s="177">
        <v>16</v>
      </c>
      <c r="AP13" s="177"/>
      <c r="AQ13" s="177"/>
      <c r="AR13" s="177">
        <v>5</v>
      </c>
      <c r="AT13" s="48">
        <f t="shared" si="10"/>
        <v>0</v>
      </c>
      <c r="AU13" s="48">
        <f t="shared" si="7"/>
        <v>495</v>
      </c>
      <c r="AV13" s="48">
        <f t="shared" si="8"/>
        <v>37</v>
      </c>
      <c r="AW13" s="48">
        <f t="shared" si="0"/>
        <v>70</v>
      </c>
      <c r="AX13" s="48">
        <f t="shared" si="1"/>
        <v>243</v>
      </c>
      <c r="AY13" s="48">
        <f t="shared" si="2"/>
        <v>87</v>
      </c>
      <c r="AZ13" s="48">
        <f t="shared" si="3"/>
        <v>34</v>
      </c>
      <c r="BA13" s="49">
        <f t="shared" si="4"/>
        <v>52</v>
      </c>
      <c r="BB13" s="48">
        <f t="shared" si="5"/>
        <v>21</v>
      </c>
      <c r="BC13" s="65">
        <f t="shared" si="9"/>
        <v>1039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/>
      <c r="E14" s="177"/>
      <c r="F14" s="177">
        <v>217</v>
      </c>
      <c r="G14" s="177">
        <v>15</v>
      </c>
      <c r="H14" s="177">
        <v>7</v>
      </c>
      <c r="I14" s="177">
        <v>16</v>
      </c>
      <c r="J14" s="177">
        <v>29</v>
      </c>
      <c r="K14" s="177">
        <v>2</v>
      </c>
      <c r="L14" s="177">
        <v>8</v>
      </c>
      <c r="M14" s="177">
        <v>16</v>
      </c>
      <c r="N14" s="177">
        <v>27</v>
      </c>
      <c r="O14" s="177">
        <v>63</v>
      </c>
      <c r="P14" s="177">
        <v>24</v>
      </c>
      <c r="Q14" s="177">
        <v>18</v>
      </c>
      <c r="R14" s="177">
        <v>11</v>
      </c>
      <c r="S14" s="177">
        <v>31</v>
      </c>
      <c r="T14" s="177">
        <v>9</v>
      </c>
      <c r="U14" s="177">
        <v>11</v>
      </c>
      <c r="V14" s="177">
        <v>16</v>
      </c>
      <c r="W14" s="177">
        <v>29</v>
      </c>
      <c r="X14" s="177">
        <v>136</v>
      </c>
      <c r="Y14" s="177">
        <v>9</v>
      </c>
      <c r="Z14" s="177">
        <v>17</v>
      </c>
      <c r="AA14" s="177">
        <v>1</v>
      </c>
      <c r="AB14" s="177">
        <v>35</v>
      </c>
      <c r="AC14" s="177">
        <v>40</v>
      </c>
      <c r="AD14" s="177">
        <v>12</v>
      </c>
      <c r="AE14" s="177">
        <v>13</v>
      </c>
      <c r="AF14" s="177">
        <v>15</v>
      </c>
      <c r="AG14" s="177">
        <v>20</v>
      </c>
      <c r="AH14" s="177">
        <v>41</v>
      </c>
      <c r="AI14" s="177">
        <v>7</v>
      </c>
      <c r="AJ14" s="177">
        <v>1</v>
      </c>
      <c r="AK14" s="177">
        <v>47</v>
      </c>
      <c r="AL14" s="177">
        <v>7</v>
      </c>
      <c r="AM14" s="177">
        <v>5</v>
      </c>
      <c r="AN14" s="177">
        <v>4</v>
      </c>
      <c r="AO14" s="177">
        <v>12</v>
      </c>
      <c r="AP14" s="177">
        <v>0</v>
      </c>
      <c r="AQ14" s="177">
        <v>0</v>
      </c>
      <c r="AR14" s="177">
        <v>2</v>
      </c>
      <c r="AT14" s="48">
        <f t="shared" si="10"/>
        <v>0</v>
      </c>
      <c r="AU14" s="48">
        <f t="shared" si="7"/>
        <v>400</v>
      </c>
      <c r="AV14" s="48">
        <f t="shared" si="8"/>
        <v>53</v>
      </c>
      <c r="AW14" s="48">
        <f t="shared" si="0"/>
        <v>67</v>
      </c>
      <c r="AX14" s="48">
        <f t="shared" si="1"/>
        <v>227</v>
      </c>
      <c r="AY14" s="48">
        <f t="shared" si="2"/>
        <v>100</v>
      </c>
      <c r="AZ14" s="48">
        <f t="shared" si="3"/>
        <v>49</v>
      </c>
      <c r="BA14" s="49">
        <f t="shared" si="4"/>
        <v>63</v>
      </c>
      <c r="BB14" s="48">
        <f t="shared" si="5"/>
        <v>14</v>
      </c>
      <c r="BC14" s="65">
        <f t="shared" si="9"/>
        <v>973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v>11</v>
      </c>
      <c r="E15" s="177">
        <v>0</v>
      </c>
      <c r="F15" s="177">
        <v>26</v>
      </c>
      <c r="G15" s="177">
        <v>0</v>
      </c>
      <c r="H15" s="177">
        <v>0</v>
      </c>
      <c r="I15" s="177">
        <v>2</v>
      </c>
      <c r="J15" s="177">
        <v>2</v>
      </c>
      <c r="K15" s="177">
        <v>0</v>
      </c>
      <c r="L15" s="177">
        <v>0</v>
      </c>
      <c r="M15" s="177">
        <v>0</v>
      </c>
      <c r="N15" s="177">
        <v>0</v>
      </c>
      <c r="O15" s="177">
        <v>3</v>
      </c>
      <c r="P15" s="177">
        <v>1</v>
      </c>
      <c r="Q15" s="177">
        <v>0</v>
      </c>
      <c r="R15" s="177">
        <v>0</v>
      </c>
      <c r="S15" s="177">
        <v>25</v>
      </c>
      <c r="T15" s="177">
        <v>0</v>
      </c>
      <c r="U15" s="177">
        <v>1</v>
      </c>
      <c r="V15" s="177">
        <v>0</v>
      </c>
      <c r="W15" s="177">
        <v>0</v>
      </c>
      <c r="X15" s="177">
        <v>92</v>
      </c>
      <c r="Y15" s="177">
        <v>0</v>
      </c>
      <c r="Z15" s="177">
        <v>3</v>
      </c>
      <c r="AA15" s="177">
        <v>1</v>
      </c>
      <c r="AB15" s="177">
        <v>0</v>
      </c>
      <c r="AC15" s="177">
        <v>2</v>
      </c>
      <c r="AD15" s="177">
        <v>0</v>
      </c>
      <c r="AE15" s="177">
        <v>0</v>
      </c>
      <c r="AF15" s="177">
        <v>3</v>
      </c>
      <c r="AG15" s="177">
        <v>0</v>
      </c>
      <c r="AH15" s="177">
        <v>2</v>
      </c>
      <c r="AI15" s="177">
        <v>0</v>
      </c>
      <c r="AJ15" s="177">
        <v>0</v>
      </c>
      <c r="AK15" s="177">
        <v>1</v>
      </c>
      <c r="AL15" s="177">
        <v>0</v>
      </c>
      <c r="AM15" s="177">
        <v>0</v>
      </c>
      <c r="AN15" s="177">
        <v>0</v>
      </c>
      <c r="AO15" s="177">
        <v>12</v>
      </c>
      <c r="AP15" s="177">
        <v>1</v>
      </c>
      <c r="AQ15" s="177">
        <v>1</v>
      </c>
      <c r="AR15" s="177">
        <v>0</v>
      </c>
      <c r="AT15" s="48">
        <f t="shared" si="10"/>
        <v>11</v>
      </c>
      <c r="AU15" s="48">
        <f t="shared" si="7"/>
        <v>33</v>
      </c>
      <c r="AV15" s="48">
        <f t="shared" si="8"/>
        <v>1</v>
      </c>
      <c r="AW15" s="48">
        <f t="shared" si="0"/>
        <v>26</v>
      </c>
      <c r="AX15" s="48">
        <f t="shared" si="1"/>
        <v>96</v>
      </c>
      <c r="AY15" s="48">
        <f t="shared" si="2"/>
        <v>5</v>
      </c>
      <c r="AZ15" s="48">
        <f t="shared" si="3"/>
        <v>2</v>
      </c>
      <c r="BA15" s="49">
        <f t="shared" si="4"/>
        <v>1</v>
      </c>
      <c r="BB15" s="48">
        <f t="shared" si="5"/>
        <v>14</v>
      </c>
      <c r="BC15" s="65">
        <f t="shared" si="9"/>
        <v>189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v>10</v>
      </c>
      <c r="E16" s="177">
        <v>0</v>
      </c>
      <c r="F16" s="177">
        <v>238</v>
      </c>
      <c r="G16" s="177">
        <v>9</v>
      </c>
      <c r="H16" s="177">
        <v>4</v>
      </c>
      <c r="I16" s="177">
        <v>7</v>
      </c>
      <c r="J16" s="177">
        <v>16</v>
      </c>
      <c r="K16" s="177">
        <v>0</v>
      </c>
      <c r="L16" s="177">
        <v>18</v>
      </c>
      <c r="M16" s="177">
        <v>2</v>
      </c>
      <c r="N16" s="177">
        <v>0</v>
      </c>
      <c r="O16" s="177">
        <v>9</v>
      </c>
      <c r="P16" s="177">
        <v>22</v>
      </c>
      <c r="Q16" s="177">
        <v>5</v>
      </c>
      <c r="R16" s="177">
        <v>14</v>
      </c>
      <c r="S16" s="177">
        <v>46</v>
      </c>
      <c r="T16" s="177">
        <v>4</v>
      </c>
      <c r="U16" s="177">
        <v>5</v>
      </c>
      <c r="V16" s="177">
        <v>27</v>
      </c>
      <c r="W16" s="177">
        <v>4</v>
      </c>
      <c r="X16" s="177">
        <v>9</v>
      </c>
      <c r="Y16" s="177">
        <v>0</v>
      </c>
      <c r="Z16" s="177">
        <v>0</v>
      </c>
      <c r="AA16" s="177">
        <v>1</v>
      </c>
      <c r="AB16" s="177">
        <v>0</v>
      </c>
      <c r="AC16" s="177">
        <v>20</v>
      </c>
      <c r="AD16" s="177">
        <v>1</v>
      </c>
      <c r="AE16" s="177">
        <v>1</v>
      </c>
      <c r="AF16" s="177">
        <v>10</v>
      </c>
      <c r="AG16" s="177">
        <v>7</v>
      </c>
      <c r="AH16" s="177">
        <v>31</v>
      </c>
      <c r="AI16" s="177">
        <v>0</v>
      </c>
      <c r="AJ16" s="177">
        <v>2</v>
      </c>
      <c r="AK16" s="177">
        <v>57</v>
      </c>
      <c r="AL16" s="177">
        <v>2</v>
      </c>
      <c r="AM16" s="177">
        <v>2</v>
      </c>
      <c r="AN16" s="177">
        <v>4</v>
      </c>
      <c r="AO16" s="177">
        <v>51</v>
      </c>
      <c r="AP16" s="177">
        <v>3</v>
      </c>
      <c r="AQ16" s="177">
        <v>16</v>
      </c>
      <c r="AR16" s="177">
        <v>21</v>
      </c>
      <c r="AT16" s="48">
        <f t="shared" si="10"/>
        <v>10</v>
      </c>
      <c r="AU16" s="48">
        <f t="shared" si="7"/>
        <v>303</v>
      </c>
      <c r="AV16" s="48">
        <f t="shared" si="8"/>
        <v>41</v>
      </c>
      <c r="AW16" s="48">
        <f t="shared" si="0"/>
        <v>82</v>
      </c>
      <c r="AX16" s="48">
        <f t="shared" si="1"/>
        <v>14</v>
      </c>
      <c r="AY16" s="48">
        <f t="shared" si="2"/>
        <v>39</v>
      </c>
      <c r="AZ16" s="48">
        <f t="shared" si="3"/>
        <v>33</v>
      </c>
      <c r="BA16" s="49">
        <f t="shared" si="4"/>
        <v>65</v>
      </c>
      <c r="BB16" s="48">
        <f t="shared" si="5"/>
        <v>91</v>
      </c>
      <c r="BC16" s="65">
        <f t="shared" si="9"/>
        <v>678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v>0</v>
      </c>
      <c r="E17" s="177">
        <v>0</v>
      </c>
      <c r="F17" s="177">
        <v>444</v>
      </c>
      <c r="G17" s="177">
        <v>24</v>
      </c>
      <c r="H17" s="177">
        <v>14</v>
      </c>
      <c r="I17" s="177">
        <v>19</v>
      </c>
      <c r="J17" s="177">
        <v>49</v>
      </c>
      <c r="K17" s="177">
        <v>2</v>
      </c>
      <c r="L17" s="177">
        <v>29</v>
      </c>
      <c r="M17" s="177">
        <v>18</v>
      </c>
      <c r="N17" s="177">
        <v>25</v>
      </c>
      <c r="O17" s="177">
        <v>114</v>
      </c>
      <c r="P17" s="177">
        <v>36</v>
      </c>
      <c r="Q17" s="177">
        <v>15</v>
      </c>
      <c r="R17" s="177">
        <v>33</v>
      </c>
      <c r="S17" s="177">
        <v>59</v>
      </c>
      <c r="T17" s="177">
        <v>16</v>
      </c>
      <c r="U17" s="177">
        <v>12</v>
      </c>
      <c r="V17" s="177">
        <v>33</v>
      </c>
      <c r="W17" s="177">
        <v>52</v>
      </c>
      <c r="X17" s="177">
        <v>257</v>
      </c>
      <c r="Y17" s="177">
        <v>23</v>
      </c>
      <c r="Z17" s="177">
        <v>57</v>
      </c>
      <c r="AA17" s="177">
        <v>22</v>
      </c>
      <c r="AB17" s="177">
        <v>50</v>
      </c>
      <c r="AC17" s="177">
        <v>80</v>
      </c>
      <c r="AD17" s="177">
        <v>17</v>
      </c>
      <c r="AE17" s="177">
        <v>39</v>
      </c>
      <c r="AF17" s="177">
        <v>27</v>
      </c>
      <c r="AG17" s="177">
        <v>27</v>
      </c>
      <c r="AH17" s="177">
        <v>126</v>
      </c>
      <c r="AI17" s="177">
        <v>26</v>
      </c>
      <c r="AJ17" s="177">
        <v>17</v>
      </c>
      <c r="AK17" s="177">
        <v>71</v>
      </c>
      <c r="AL17" s="177">
        <v>6</v>
      </c>
      <c r="AM17" s="177">
        <v>6</v>
      </c>
      <c r="AN17" s="177">
        <v>6</v>
      </c>
      <c r="AO17" s="177">
        <v>93</v>
      </c>
      <c r="AP17" s="177">
        <v>8</v>
      </c>
      <c r="AQ17" s="177">
        <v>8</v>
      </c>
      <c r="AR17" s="177">
        <v>33</v>
      </c>
      <c r="AT17" s="48">
        <f t="shared" si="10"/>
        <v>0</v>
      </c>
      <c r="AU17" s="48">
        <f t="shared" si="7"/>
        <v>738</v>
      </c>
      <c r="AV17" s="48">
        <f t="shared" si="8"/>
        <v>84</v>
      </c>
      <c r="AW17" s="48">
        <f t="shared" si="0"/>
        <v>120</v>
      </c>
      <c r="AX17" s="48">
        <f t="shared" si="1"/>
        <v>461</v>
      </c>
      <c r="AY17" s="48">
        <f t="shared" si="2"/>
        <v>190</v>
      </c>
      <c r="AZ17" s="48">
        <f t="shared" si="3"/>
        <v>169</v>
      </c>
      <c r="BA17" s="49">
        <f t="shared" si="4"/>
        <v>89</v>
      </c>
      <c r="BB17" s="48">
        <f t="shared" si="5"/>
        <v>142</v>
      </c>
      <c r="BC17" s="65">
        <f t="shared" si="9"/>
        <v>1993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v>2</v>
      </c>
      <c r="E18" s="177"/>
      <c r="F18" s="177">
        <v>243</v>
      </c>
      <c r="G18" s="177">
        <v>19</v>
      </c>
      <c r="H18" s="177">
        <v>10</v>
      </c>
      <c r="I18" s="177">
        <v>9</v>
      </c>
      <c r="J18" s="177">
        <v>44</v>
      </c>
      <c r="K18" s="177">
        <v>2</v>
      </c>
      <c r="L18" s="177">
        <v>6</v>
      </c>
      <c r="M18" s="177">
        <v>11</v>
      </c>
      <c r="N18" s="177">
        <v>17</v>
      </c>
      <c r="O18" s="177"/>
      <c r="P18" s="177">
        <v>4</v>
      </c>
      <c r="Q18" s="177">
        <v>3</v>
      </c>
      <c r="R18" s="177">
        <v>6</v>
      </c>
      <c r="S18" s="177">
        <v>35</v>
      </c>
      <c r="T18" s="177">
        <v>10</v>
      </c>
      <c r="U18" s="177">
        <v>9</v>
      </c>
      <c r="V18" s="177">
        <v>24</v>
      </c>
      <c r="W18" s="177">
        <v>27</v>
      </c>
      <c r="X18" s="177">
        <v>121</v>
      </c>
      <c r="Y18" s="177">
        <v>3</v>
      </c>
      <c r="Z18" s="177">
        <v>33</v>
      </c>
      <c r="AA18" s="177">
        <v>9</v>
      </c>
      <c r="AB18" s="177">
        <v>7</v>
      </c>
      <c r="AC18" s="177">
        <v>34</v>
      </c>
      <c r="AD18" s="177">
        <v>18</v>
      </c>
      <c r="AE18" s="177">
        <v>16</v>
      </c>
      <c r="AF18" s="177">
        <v>19</v>
      </c>
      <c r="AG18" s="177">
        <v>17</v>
      </c>
      <c r="AH18" s="177">
        <v>8</v>
      </c>
      <c r="AI18" s="177">
        <v>6</v>
      </c>
      <c r="AJ18" s="177">
        <v>9</v>
      </c>
      <c r="AK18" s="177">
        <v>9</v>
      </c>
      <c r="AL18" s="177">
        <v>6</v>
      </c>
      <c r="AM18" s="177">
        <v>8</v>
      </c>
      <c r="AN18" s="177">
        <v>3</v>
      </c>
      <c r="AO18" s="177">
        <v>23</v>
      </c>
      <c r="AP18" s="177">
        <v>0</v>
      </c>
      <c r="AQ18" s="177">
        <v>2</v>
      </c>
      <c r="AR18" s="177">
        <v>14</v>
      </c>
      <c r="AT18" s="48">
        <f t="shared" si="10"/>
        <v>2</v>
      </c>
      <c r="AU18" s="48">
        <f t="shared" si="7"/>
        <v>361</v>
      </c>
      <c r="AV18" s="48">
        <f t="shared" si="8"/>
        <v>13</v>
      </c>
      <c r="AW18" s="48">
        <f t="shared" si="0"/>
        <v>78</v>
      </c>
      <c r="AX18" s="48">
        <f t="shared" si="1"/>
        <v>200</v>
      </c>
      <c r="AY18" s="48">
        <f t="shared" si="2"/>
        <v>104</v>
      </c>
      <c r="AZ18" s="48">
        <f t="shared" si="3"/>
        <v>23</v>
      </c>
      <c r="BA18" s="49">
        <f t="shared" si="4"/>
        <v>26</v>
      </c>
      <c r="BB18" s="48">
        <f t="shared" si="5"/>
        <v>39</v>
      </c>
      <c r="BC18" s="65">
        <f t="shared" si="9"/>
        <v>846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v>0</v>
      </c>
      <c r="E19" s="177"/>
      <c r="F19" s="177">
        <v>14</v>
      </c>
      <c r="G19" s="177">
        <v>3</v>
      </c>
      <c r="H19" s="177">
        <v>0</v>
      </c>
      <c r="I19" s="177">
        <v>0</v>
      </c>
      <c r="J19" s="177">
        <v>8</v>
      </c>
      <c r="K19" s="177">
        <v>2</v>
      </c>
      <c r="L19" s="177">
        <v>0</v>
      </c>
      <c r="M19" s="177">
        <v>0</v>
      </c>
      <c r="N19" s="177">
        <v>0</v>
      </c>
      <c r="O19" s="177"/>
      <c r="P19" s="177">
        <v>2</v>
      </c>
      <c r="Q19" s="177">
        <v>0</v>
      </c>
      <c r="R19" s="177">
        <v>0</v>
      </c>
      <c r="S19" s="177">
        <v>18</v>
      </c>
      <c r="T19" s="177">
        <v>0</v>
      </c>
      <c r="U19" s="177">
        <v>6</v>
      </c>
      <c r="V19" s="177">
        <v>6</v>
      </c>
      <c r="W19" s="177">
        <v>0</v>
      </c>
      <c r="X19" s="177">
        <v>16</v>
      </c>
      <c r="Y19" s="177">
        <v>0</v>
      </c>
      <c r="Z19" s="177">
        <v>24</v>
      </c>
      <c r="AA19" s="177">
        <v>0</v>
      </c>
      <c r="AB19" s="177">
        <v>3</v>
      </c>
      <c r="AC19" s="177">
        <v>0</v>
      </c>
      <c r="AD19" s="177">
        <v>0</v>
      </c>
      <c r="AE19" s="177">
        <v>6</v>
      </c>
      <c r="AF19" s="177">
        <v>5</v>
      </c>
      <c r="AG19" s="177">
        <v>1</v>
      </c>
      <c r="AH19" s="177">
        <v>6</v>
      </c>
      <c r="AI19" s="177">
        <v>0</v>
      </c>
      <c r="AJ19" s="177">
        <v>3</v>
      </c>
      <c r="AK19" s="177">
        <v>1</v>
      </c>
      <c r="AL19" s="177">
        <v>3</v>
      </c>
      <c r="AM19" s="177">
        <v>1</v>
      </c>
      <c r="AN19" s="177">
        <v>0</v>
      </c>
      <c r="AO19" s="177">
        <v>3</v>
      </c>
      <c r="AP19" s="177">
        <v>0</v>
      </c>
      <c r="AQ19" s="177">
        <v>0</v>
      </c>
      <c r="AR19" s="177">
        <v>1</v>
      </c>
      <c r="AT19" s="48">
        <f t="shared" si="10"/>
        <v>0</v>
      </c>
      <c r="AU19" s="48">
        <f t="shared" si="7"/>
        <v>27</v>
      </c>
      <c r="AV19" s="48">
        <f t="shared" si="8"/>
        <v>2</v>
      </c>
      <c r="AW19" s="48">
        <f>+SUM(S19:V19)</f>
        <v>30</v>
      </c>
      <c r="AX19" s="48">
        <f t="shared" si="1"/>
        <v>43</v>
      </c>
      <c r="AY19" s="48">
        <f t="shared" si="2"/>
        <v>12</v>
      </c>
      <c r="AZ19" s="48">
        <f t="shared" si="3"/>
        <v>9</v>
      </c>
      <c r="BA19" s="49">
        <f t="shared" si="4"/>
        <v>5</v>
      </c>
      <c r="BB19" s="48">
        <f t="shared" si="5"/>
        <v>4</v>
      </c>
      <c r="BC19" s="65">
        <f t="shared" si="9"/>
        <v>132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v>2</v>
      </c>
      <c r="E20" s="177"/>
      <c r="F20" s="177">
        <v>257</v>
      </c>
      <c r="G20" s="177">
        <v>22</v>
      </c>
      <c r="H20" s="177">
        <v>10</v>
      </c>
      <c r="I20" s="177">
        <v>9</v>
      </c>
      <c r="J20" s="177">
        <v>52</v>
      </c>
      <c r="K20" s="177">
        <v>4</v>
      </c>
      <c r="L20" s="177">
        <v>6</v>
      </c>
      <c r="M20" s="177">
        <v>11</v>
      </c>
      <c r="N20" s="177">
        <v>17</v>
      </c>
      <c r="O20" s="177"/>
      <c r="P20" s="177">
        <v>6</v>
      </c>
      <c r="Q20" s="177">
        <v>3</v>
      </c>
      <c r="R20" s="177">
        <v>6</v>
      </c>
      <c r="S20" s="177">
        <v>53</v>
      </c>
      <c r="T20" s="177">
        <v>10</v>
      </c>
      <c r="U20" s="177">
        <v>15</v>
      </c>
      <c r="V20" s="177">
        <v>30</v>
      </c>
      <c r="W20" s="177">
        <v>27</v>
      </c>
      <c r="X20" s="177">
        <v>137</v>
      </c>
      <c r="Y20" s="177">
        <v>3</v>
      </c>
      <c r="Z20" s="177">
        <v>57</v>
      </c>
      <c r="AA20" s="177">
        <v>9</v>
      </c>
      <c r="AB20" s="177">
        <v>10</v>
      </c>
      <c r="AC20" s="177">
        <v>34</v>
      </c>
      <c r="AD20" s="177">
        <v>18</v>
      </c>
      <c r="AE20" s="177">
        <v>22</v>
      </c>
      <c r="AF20" s="177">
        <v>24</v>
      </c>
      <c r="AG20" s="177">
        <v>18</v>
      </c>
      <c r="AH20" s="177">
        <v>14</v>
      </c>
      <c r="AI20" s="177">
        <v>6</v>
      </c>
      <c r="AJ20" s="177">
        <v>12</v>
      </c>
      <c r="AK20" s="177">
        <v>10</v>
      </c>
      <c r="AL20" s="177">
        <v>9</v>
      </c>
      <c r="AM20" s="177">
        <v>9</v>
      </c>
      <c r="AN20" s="177">
        <v>3</v>
      </c>
      <c r="AO20" s="177">
        <v>26</v>
      </c>
      <c r="AP20" s="177">
        <v>0</v>
      </c>
      <c r="AQ20" s="177">
        <v>2</v>
      </c>
      <c r="AR20" s="177">
        <v>15</v>
      </c>
      <c r="AT20" s="48">
        <f t="shared" si="10"/>
        <v>2</v>
      </c>
      <c r="AU20" s="48">
        <f t="shared" si="7"/>
        <v>388</v>
      </c>
      <c r="AV20" s="48">
        <f t="shared" si="8"/>
        <v>15</v>
      </c>
      <c r="AW20" s="48">
        <f t="shared" si="0"/>
        <v>108</v>
      </c>
      <c r="AX20" s="48">
        <f t="shared" si="1"/>
        <v>243</v>
      </c>
      <c r="AY20" s="48">
        <f t="shared" si="2"/>
        <v>116</v>
      </c>
      <c r="AZ20" s="48">
        <f t="shared" si="3"/>
        <v>32</v>
      </c>
      <c r="BA20" s="49">
        <f t="shared" si="4"/>
        <v>31</v>
      </c>
      <c r="BB20" s="48">
        <f t="shared" si="5"/>
        <v>43</v>
      </c>
      <c r="BC20" s="65">
        <f t="shared" si="9"/>
        <v>978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v>0</v>
      </c>
      <c r="E21" s="177">
        <v>0</v>
      </c>
      <c r="F21" s="177">
        <v>265</v>
      </c>
      <c r="G21" s="177">
        <v>8</v>
      </c>
      <c r="H21" s="177">
        <v>22</v>
      </c>
      <c r="I21" s="177">
        <v>7</v>
      </c>
      <c r="J21" s="177">
        <v>7</v>
      </c>
      <c r="K21" s="177">
        <v>1</v>
      </c>
      <c r="L21" s="177">
        <v>26</v>
      </c>
      <c r="M21" s="177">
        <v>13</v>
      </c>
      <c r="N21" s="177">
        <v>27</v>
      </c>
      <c r="O21" s="177">
        <v>1</v>
      </c>
      <c r="P21" s="177">
        <v>1</v>
      </c>
      <c r="Q21" s="177">
        <v>7</v>
      </c>
      <c r="R21" s="177">
        <v>5</v>
      </c>
      <c r="S21" s="177">
        <v>19</v>
      </c>
      <c r="T21" s="177">
        <v>10</v>
      </c>
      <c r="U21" s="177">
        <v>13</v>
      </c>
      <c r="V21" s="177">
        <v>7</v>
      </c>
      <c r="W21" s="177">
        <v>0</v>
      </c>
      <c r="X21" s="177">
        <v>13</v>
      </c>
      <c r="Y21" s="177">
        <v>15</v>
      </c>
      <c r="Z21" s="177">
        <v>13</v>
      </c>
      <c r="AA21" s="177">
        <v>2</v>
      </c>
      <c r="AB21" s="177">
        <v>6</v>
      </c>
      <c r="AC21" s="177">
        <v>66</v>
      </c>
      <c r="AD21" s="177">
        <v>15</v>
      </c>
      <c r="AE21" s="177">
        <v>37</v>
      </c>
      <c r="AF21" s="177">
        <v>22</v>
      </c>
      <c r="AG21" s="177">
        <v>31</v>
      </c>
      <c r="AH21" s="177">
        <v>38</v>
      </c>
      <c r="AI21" s="177">
        <v>15</v>
      </c>
      <c r="AJ21" s="177">
        <v>7</v>
      </c>
      <c r="AK21" s="177">
        <v>68</v>
      </c>
      <c r="AL21" s="177">
        <v>7</v>
      </c>
      <c r="AM21" s="177">
        <v>7</v>
      </c>
      <c r="AN21" s="177">
        <v>5</v>
      </c>
      <c r="AO21" s="177">
        <v>25</v>
      </c>
      <c r="AP21" s="177">
        <v>4</v>
      </c>
      <c r="AQ21" s="177">
        <v>6</v>
      </c>
      <c r="AR21" s="177">
        <v>5</v>
      </c>
      <c r="AT21" s="48">
        <f t="shared" si="10"/>
        <v>0</v>
      </c>
      <c r="AU21" s="48">
        <f t="shared" si="7"/>
        <v>377</v>
      </c>
      <c r="AV21" s="48">
        <f t="shared" si="8"/>
        <v>13</v>
      </c>
      <c r="AW21" s="48">
        <f t="shared" si="0"/>
        <v>49</v>
      </c>
      <c r="AX21" s="48">
        <f t="shared" si="1"/>
        <v>49</v>
      </c>
      <c r="AY21" s="48">
        <f t="shared" si="2"/>
        <v>171</v>
      </c>
      <c r="AZ21" s="48">
        <f t="shared" si="3"/>
        <v>60</v>
      </c>
      <c r="BA21" s="49">
        <f t="shared" si="4"/>
        <v>87</v>
      </c>
      <c r="BB21" s="48">
        <f t="shared" si="5"/>
        <v>40</v>
      </c>
      <c r="BC21" s="65">
        <f t="shared" si="9"/>
        <v>846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v>0</v>
      </c>
      <c r="E22" s="177">
        <v>0</v>
      </c>
      <c r="F22" s="177">
        <v>563</v>
      </c>
      <c r="G22" s="177">
        <v>44</v>
      </c>
      <c r="H22" s="177">
        <v>37</v>
      </c>
      <c r="I22" s="177">
        <v>58</v>
      </c>
      <c r="J22" s="177">
        <v>57</v>
      </c>
      <c r="K22" s="177">
        <v>7</v>
      </c>
      <c r="L22" s="177">
        <v>32</v>
      </c>
      <c r="M22" s="177">
        <v>59</v>
      </c>
      <c r="N22" s="177">
        <v>113</v>
      </c>
      <c r="O22" s="177">
        <v>112</v>
      </c>
      <c r="P22" s="177">
        <v>42</v>
      </c>
      <c r="Q22" s="177">
        <v>29</v>
      </c>
      <c r="R22" s="177">
        <v>36</v>
      </c>
      <c r="S22" s="177">
        <v>44</v>
      </c>
      <c r="T22" s="177">
        <v>34</v>
      </c>
      <c r="U22" s="177">
        <v>23</v>
      </c>
      <c r="V22" s="177">
        <v>58</v>
      </c>
      <c r="W22" s="177">
        <v>11</v>
      </c>
      <c r="X22" s="177">
        <v>113</v>
      </c>
      <c r="Y22" s="177">
        <v>1</v>
      </c>
      <c r="Z22" s="177">
        <v>5</v>
      </c>
      <c r="AA22" s="177">
        <v>0</v>
      </c>
      <c r="AB22" s="177">
        <v>1</v>
      </c>
      <c r="AC22" s="177">
        <v>160</v>
      </c>
      <c r="AD22" s="177">
        <v>51</v>
      </c>
      <c r="AE22" s="177">
        <v>82</v>
      </c>
      <c r="AF22" s="177">
        <v>77</v>
      </c>
      <c r="AG22" s="177">
        <v>69</v>
      </c>
      <c r="AH22" s="177">
        <v>97</v>
      </c>
      <c r="AI22" s="177">
        <v>29</v>
      </c>
      <c r="AJ22" s="177">
        <v>40</v>
      </c>
      <c r="AK22" s="177">
        <v>138</v>
      </c>
      <c r="AL22" s="177">
        <v>20</v>
      </c>
      <c r="AM22" s="177">
        <v>39</v>
      </c>
      <c r="AN22" s="177">
        <v>14</v>
      </c>
      <c r="AO22" s="177">
        <v>37</v>
      </c>
      <c r="AP22" s="177">
        <v>2</v>
      </c>
      <c r="AQ22" s="177">
        <v>11</v>
      </c>
      <c r="AR22" s="177">
        <v>9</v>
      </c>
      <c r="AT22" s="48">
        <f t="shared" si="10"/>
        <v>0</v>
      </c>
      <c r="AU22" s="48">
        <f t="shared" si="7"/>
        <v>1082</v>
      </c>
      <c r="AV22" s="48">
        <f t="shared" si="8"/>
        <v>107</v>
      </c>
      <c r="AW22" s="48">
        <f t="shared" si="0"/>
        <v>159</v>
      </c>
      <c r="AX22" s="48">
        <f t="shared" si="1"/>
        <v>131</v>
      </c>
      <c r="AY22" s="48">
        <f t="shared" si="2"/>
        <v>439</v>
      </c>
      <c r="AZ22" s="48">
        <f t="shared" si="3"/>
        <v>166</v>
      </c>
      <c r="BA22" s="49">
        <f t="shared" si="4"/>
        <v>211</v>
      </c>
      <c r="BB22" s="48">
        <f t="shared" si="5"/>
        <v>59</v>
      </c>
      <c r="BC22" s="65">
        <f t="shared" si="9"/>
        <v>2354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v>0</v>
      </c>
      <c r="E23" s="177">
        <v>0</v>
      </c>
      <c r="F23" s="177">
        <v>379</v>
      </c>
      <c r="G23" s="177">
        <v>34</v>
      </c>
      <c r="H23" s="177">
        <v>35</v>
      </c>
      <c r="I23" s="177">
        <v>55</v>
      </c>
      <c r="J23" s="177">
        <v>68</v>
      </c>
      <c r="K23" s="177">
        <v>3</v>
      </c>
      <c r="L23" s="177">
        <v>35</v>
      </c>
      <c r="M23" s="177">
        <v>42</v>
      </c>
      <c r="N23" s="177">
        <v>129</v>
      </c>
      <c r="O23" s="177">
        <v>79</v>
      </c>
      <c r="P23" s="177">
        <v>31</v>
      </c>
      <c r="Q23" s="177">
        <v>2</v>
      </c>
      <c r="R23" s="177">
        <v>24</v>
      </c>
      <c r="S23" s="177">
        <v>23</v>
      </c>
      <c r="T23" s="177">
        <v>6</v>
      </c>
      <c r="U23" s="177">
        <v>22</v>
      </c>
      <c r="V23" s="177">
        <v>2</v>
      </c>
      <c r="W23" s="177">
        <v>3</v>
      </c>
      <c r="X23" s="177">
        <v>56</v>
      </c>
      <c r="Y23" s="177">
        <v>10</v>
      </c>
      <c r="Z23" s="177">
        <v>6</v>
      </c>
      <c r="AA23" s="177">
        <v>0</v>
      </c>
      <c r="AB23" s="177">
        <v>6</v>
      </c>
      <c r="AC23" s="177">
        <v>4</v>
      </c>
      <c r="AD23" s="177">
        <v>0</v>
      </c>
      <c r="AE23" s="177">
        <v>1</v>
      </c>
      <c r="AF23" s="177">
        <v>0</v>
      </c>
      <c r="AG23" s="177">
        <v>8</v>
      </c>
      <c r="AH23" s="177">
        <v>82</v>
      </c>
      <c r="AI23" s="177">
        <v>8</v>
      </c>
      <c r="AJ23" s="177">
        <v>55</v>
      </c>
      <c r="AK23" s="177">
        <v>106</v>
      </c>
      <c r="AL23" s="177">
        <v>25</v>
      </c>
      <c r="AM23" s="177">
        <v>41</v>
      </c>
      <c r="AN23" s="177">
        <v>9</v>
      </c>
      <c r="AO23" s="177">
        <v>9</v>
      </c>
      <c r="AP23" s="177">
        <v>0</v>
      </c>
      <c r="AQ23" s="177">
        <v>0</v>
      </c>
      <c r="AR23" s="177">
        <v>0</v>
      </c>
      <c r="AT23" s="48">
        <f t="shared" si="10"/>
        <v>0</v>
      </c>
      <c r="AU23" s="48">
        <f t="shared" si="7"/>
        <v>859</v>
      </c>
      <c r="AV23" s="48">
        <f t="shared" si="8"/>
        <v>57</v>
      </c>
      <c r="AW23" s="48">
        <f t="shared" si="0"/>
        <v>53</v>
      </c>
      <c r="AX23" s="48">
        <f t="shared" si="1"/>
        <v>81</v>
      </c>
      <c r="AY23" s="48">
        <f t="shared" si="2"/>
        <v>13</v>
      </c>
      <c r="AZ23" s="48">
        <f t="shared" si="3"/>
        <v>145</v>
      </c>
      <c r="BA23" s="49">
        <f t="shared" si="4"/>
        <v>181</v>
      </c>
      <c r="BB23" s="48">
        <f t="shared" si="5"/>
        <v>9</v>
      </c>
      <c r="BC23" s="65">
        <f t="shared" si="9"/>
        <v>1398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v>0</v>
      </c>
      <c r="E24" s="177">
        <v>0</v>
      </c>
      <c r="F24" s="177">
        <v>342</v>
      </c>
      <c r="G24" s="177">
        <v>22</v>
      </c>
      <c r="H24" s="177">
        <v>19</v>
      </c>
      <c r="I24" s="177">
        <v>21</v>
      </c>
      <c r="J24" s="177">
        <v>46</v>
      </c>
      <c r="K24" s="177">
        <v>2</v>
      </c>
      <c r="L24" s="177">
        <v>19</v>
      </c>
      <c r="M24" s="177">
        <v>12</v>
      </c>
      <c r="N24" s="177">
        <v>27</v>
      </c>
      <c r="O24" s="177">
        <v>126</v>
      </c>
      <c r="P24" s="177">
        <v>26</v>
      </c>
      <c r="Q24" s="177">
        <v>14</v>
      </c>
      <c r="R24" s="177">
        <v>29</v>
      </c>
      <c r="S24" s="177">
        <v>37</v>
      </c>
      <c r="T24" s="177">
        <v>15</v>
      </c>
      <c r="U24" s="177">
        <v>10</v>
      </c>
      <c r="V24" s="177">
        <v>24</v>
      </c>
      <c r="W24" s="177">
        <v>49</v>
      </c>
      <c r="X24" s="177">
        <v>255</v>
      </c>
      <c r="Y24" s="177">
        <v>22</v>
      </c>
      <c r="Z24" s="177">
        <v>51</v>
      </c>
      <c r="AA24" s="177">
        <v>18</v>
      </c>
      <c r="AB24" s="177">
        <v>42</v>
      </c>
      <c r="AC24" s="177">
        <v>69</v>
      </c>
      <c r="AD24" s="177">
        <v>15</v>
      </c>
      <c r="AE24" s="177">
        <v>34</v>
      </c>
      <c r="AF24" s="177">
        <v>22</v>
      </c>
      <c r="AG24" s="177">
        <v>30</v>
      </c>
      <c r="AH24" s="177">
        <v>102</v>
      </c>
      <c r="AI24" s="177">
        <v>23</v>
      </c>
      <c r="AJ24" s="177">
        <v>16</v>
      </c>
      <c r="AK24" s="177">
        <v>46</v>
      </c>
      <c r="AL24" s="177">
        <v>5</v>
      </c>
      <c r="AM24" s="177">
        <v>8</v>
      </c>
      <c r="AN24" s="177">
        <v>6</v>
      </c>
      <c r="AO24" s="177">
        <v>76</v>
      </c>
      <c r="AP24" s="177">
        <v>10</v>
      </c>
      <c r="AQ24" s="177">
        <v>7</v>
      </c>
      <c r="AR24" s="177">
        <v>33</v>
      </c>
      <c r="AT24" s="48">
        <f t="shared" si="10"/>
        <v>0</v>
      </c>
      <c r="AU24" s="48">
        <f t="shared" si="7"/>
        <v>636</v>
      </c>
      <c r="AV24" s="48">
        <f t="shared" si="8"/>
        <v>69</v>
      </c>
      <c r="AW24" s="48">
        <f t="shared" si="0"/>
        <v>86</v>
      </c>
      <c r="AX24" s="48">
        <f t="shared" si="1"/>
        <v>437</v>
      </c>
      <c r="AY24" s="48">
        <f t="shared" si="2"/>
        <v>170</v>
      </c>
      <c r="AZ24" s="48">
        <f t="shared" si="3"/>
        <v>141</v>
      </c>
      <c r="BA24" s="49">
        <f t="shared" si="4"/>
        <v>65</v>
      </c>
      <c r="BB24" s="48">
        <f t="shared" si="5"/>
        <v>126</v>
      </c>
      <c r="BC24" s="65">
        <f t="shared" si="9"/>
        <v>1730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v>0</v>
      </c>
      <c r="E25" s="177">
        <v>0</v>
      </c>
      <c r="F25" s="177">
        <v>435</v>
      </c>
      <c r="G25" s="177">
        <v>29</v>
      </c>
      <c r="H25" s="177">
        <v>28</v>
      </c>
      <c r="I25" s="177">
        <v>26</v>
      </c>
      <c r="J25" s="177">
        <v>77</v>
      </c>
      <c r="K25" s="177">
        <v>4</v>
      </c>
      <c r="L25" s="177">
        <v>22</v>
      </c>
      <c r="M25" s="177">
        <v>25</v>
      </c>
      <c r="N25" s="177">
        <v>53</v>
      </c>
      <c r="O25" s="177">
        <v>158</v>
      </c>
      <c r="P25" s="177">
        <v>19</v>
      </c>
      <c r="Q25" s="177">
        <v>5</v>
      </c>
      <c r="R25" s="177">
        <v>14</v>
      </c>
      <c r="S25" s="177">
        <v>89</v>
      </c>
      <c r="T25" s="177">
        <v>19</v>
      </c>
      <c r="U25" s="177">
        <v>29</v>
      </c>
      <c r="V25" s="177">
        <v>49</v>
      </c>
      <c r="W25" s="177">
        <v>79</v>
      </c>
      <c r="X25" s="177">
        <v>336</v>
      </c>
      <c r="Y25" s="177">
        <v>23</v>
      </c>
      <c r="Z25" s="177">
        <v>67</v>
      </c>
      <c r="AA25" s="177">
        <v>20</v>
      </c>
      <c r="AB25" s="177">
        <v>38</v>
      </c>
      <c r="AC25" s="177">
        <v>62</v>
      </c>
      <c r="AD25" s="177">
        <v>31</v>
      </c>
      <c r="AE25" s="177">
        <v>37</v>
      </c>
      <c r="AF25" s="177">
        <v>31</v>
      </c>
      <c r="AG25" s="177">
        <v>34</v>
      </c>
      <c r="AH25" s="177">
        <v>124</v>
      </c>
      <c r="AI25" s="177">
        <v>23</v>
      </c>
      <c r="AJ25" s="177">
        <v>34</v>
      </c>
      <c r="AK25" s="177">
        <v>61</v>
      </c>
      <c r="AL25" s="177">
        <v>11</v>
      </c>
      <c r="AM25" s="177">
        <v>19</v>
      </c>
      <c r="AN25" s="177">
        <v>14</v>
      </c>
      <c r="AO25" s="177">
        <v>73</v>
      </c>
      <c r="AP25" s="177">
        <v>9</v>
      </c>
      <c r="AQ25" s="177">
        <v>6</v>
      </c>
      <c r="AR25" s="177">
        <v>32</v>
      </c>
      <c r="AT25" s="48">
        <f t="shared" si="10"/>
        <v>0</v>
      </c>
      <c r="AU25" s="48">
        <f t="shared" si="7"/>
        <v>857</v>
      </c>
      <c r="AV25" s="48">
        <f t="shared" si="8"/>
        <v>38</v>
      </c>
      <c r="AW25" s="48">
        <f t="shared" si="0"/>
        <v>186</v>
      </c>
      <c r="AX25" s="48">
        <f t="shared" si="1"/>
        <v>563</v>
      </c>
      <c r="AY25" s="48">
        <f t="shared" si="2"/>
        <v>195</v>
      </c>
      <c r="AZ25" s="48">
        <f t="shared" si="3"/>
        <v>181</v>
      </c>
      <c r="BA25" s="49">
        <f t="shared" si="4"/>
        <v>105</v>
      </c>
      <c r="BB25" s="48">
        <f t="shared" si="5"/>
        <v>120</v>
      </c>
      <c r="BC25" s="65">
        <f t="shared" si="9"/>
        <v>2245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v>0</v>
      </c>
      <c r="E26" s="177">
        <v>0</v>
      </c>
      <c r="F26" s="177">
        <v>321</v>
      </c>
      <c r="G26" s="177">
        <v>16</v>
      </c>
      <c r="H26" s="177">
        <v>9</v>
      </c>
      <c r="I26" s="177">
        <v>24</v>
      </c>
      <c r="J26" s="177">
        <v>32</v>
      </c>
      <c r="K26" s="177">
        <v>5</v>
      </c>
      <c r="L26" s="177">
        <v>14</v>
      </c>
      <c r="M26" s="177">
        <v>12</v>
      </c>
      <c r="N26" s="177">
        <v>31</v>
      </c>
      <c r="O26" s="177">
        <v>85</v>
      </c>
      <c r="P26" s="177">
        <v>10</v>
      </c>
      <c r="Q26" s="177">
        <v>5</v>
      </c>
      <c r="R26" s="177">
        <v>16</v>
      </c>
      <c r="S26" s="177">
        <v>40</v>
      </c>
      <c r="T26" s="177">
        <v>10</v>
      </c>
      <c r="U26" s="177">
        <v>10</v>
      </c>
      <c r="V26" s="177">
        <v>21</v>
      </c>
      <c r="W26" s="177">
        <v>39</v>
      </c>
      <c r="X26" s="177">
        <v>200</v>
      </c>
      <c r="Y26" s="177">
        <v>10</v>
      </c>
      <c r="Z26" s="177">
        <v>36</v>
      </c>
      <c r="AA26" s="177">
        <v>10</v>
      </c>
      <c r="AB26" s="177">
        <v>25</v>
      </c>
      <c r="AC26" s="177">
        <v>43</v>
      </c>
      <c r="AD26" s="177">
        <v>7</v>
      </c>
      <c r="AE26" s="177">
        <v>23</v>
      </c>
      <c r="AF26" s="177">
        <v>22</v>
      </c>
      <c r="AG26" s="177">
        <v>15</v>
      </c>
      <c r="AH26" s="177">
        <v>84</v>
      </c>
      <c r="AI26" s="177">
        <v>21</v>
      </c>
      <c r="AJ26" s="177">
        <v>13</v>
      </c>
      <c r="AK26" s="177">
        <v>62</v>
      </c>
      <c r="AL26" s="177">
        <v>4</v>
      </c>
      <c r="AM26" s="177">
        <v>8</v>
      </c>
      <c r="AN26" s="177">
        <v>4</v>
      </c>
      <c r="AO26" s="177">
        <v>26</v>
      </c>
      <c r="AP26" s="177">
        <v>12</v>
      </c>
      <c r="AQ26" s="177">
        <v>16</v>
      </c>
      <c r="AR26" s="177">
        <v>21</v>
      </c>
      <c r="AT26" s="48">
        <f t="shared" si="10"/>
        <v>0</v>
      </c>
      <c r="AU26" s="48">
        <f t="shared" si="7"/>
        <v>549</v>
      </c>
      <c r="AV26" s="48">
        <f t="shared" si="8"/>
        <v>31</v>
      </c>
      <c r="AW26" s="48">
        <f t="shared" si="0"/>
        <v>81</v>
      </c>
      <c r="AX26" s="48">
        <f t="shared" si="1"/>
        <v>320</v>
      </c>
      <c r="AY26" s="48">
        <f t="shared" si="2"/>
        <v>110</v>
      </c>
      <c r="AZ26" s="48">
        <f t="shared" si="3"/>
        <v>118</v>
      </c>
      <c r="BA26" s="49">
        <f t="shared" si="4"/>
        <v>78</v>
      </c>
      <c r="BB26" s="48">
        <f t="shared" si="5"/>
        <v>75</v>
      </c>
      <c r="BC26" s="65">
        <f t="shared" si="9"/>
        <v>1362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v>0</v>
      </c>
      <c r="E27" s="177">
        <v>0</v>
      </c>
      <c r="F27" s="177">
        <v>1098</v>
      </c>
      <c r="G27" s="177">
        <v>67</v>
      </c>
      <c r="H27" s="177">
        <v>56</v>
      </c>
      <c r="I27" s="177">
        <v>71</v>
      </c>
      <c r="J27" s="177">
        <v>155</v>
      </c>
      <c r="K27" s="177">
        <v>11</v>
      </c>
      <c r="L27" s="177">
        <v>55</v>
      </c>
      <c r="M27" s="177">
        <v>49</v>
      </c>
      <c r="N27" s="177">
        <v>111</v>
      </c>
      <c r="O27" s="177">
        <v>369</v>
      </c>
      <c r="P27" s="177">
        <v>55</v>
      </c>
      <c r="Q27" s="177">
        <v>24</v>
      </c>
      <c r="R27" s="177">
        <v>59</v>
      </c>
      <c r="S27" s="177">
        <v>166</v>
      </c>
      <c r="T27" s="177">
        <v>44</v>
      </c>
      <c r="U27" s="177">
        <v>49</v>
      </c>
      <c r="V27" s="177">
        <v>94</v>
      </c>
      <c r="W27" s="177">
        <v>167</v>
      </c>
      <c r="X27" s="177">
        <v>791</v>
      </c>
      <c r="Y27" s="177">
        <v>55</v>
      </c>
      <c r="Z27" s="177">
        <v>154</v>
      </c>
      <c r="AA27" s="177">
        <v>48</v>
      </c>
      <c r="AB27" s="177">
        <v>105</v>
      </c>
      <c r="AC27" s="177">
        <v>174</v>
      </c>
      <c r="AD27" s="177">
        <v>53</v>
      </c>
      <c r="AE27" s="177">
        <v>94</v>
      </c>
      <c r="AF27" s="177">
        <v>75</v>
      </c>
      <c r="AG27" s="177">
        <v>79</v>
      </c>
      <c r="AH27" s="177">
        <v>310</v>
      </c>
      <c r="AI27" s="177">
        <v>67</v>
      </c>
      <c r="AJ27" s="177">
        <v>63</v>
      </c>
      <c r="AK27" s="177">
        <v>169</v>
      </c>
      <c r="AL27" s="177">
        <v>20</v>
      </c>
      <c r="AM27" s="177">
        <v>35</v>
      </c>
      <c r="AN27" s="177">
        <v>24</v>
      </c>
      <c r="AO27" s="177">
        <v>175</v>
      </c>
      <c r="AP27" s="177">
        <v>31</v>
      </c>
      <c r="AQ27" s="177">
        <v>29</v>
      </c>
      <c r="AR27" s="177">
        <v>86</v>
      </c>
      <c r="AT27" s="48">
        <f t="shared" si="10"/>
        <v>0</v>
      </c>
      <c r="AU27" s="48">
        <f t="shared" si="7"/>
        <v>2042</v>
      </c>
      <c r="AV27" s="48">
        <f t="shared" si="8"/>
        <v>138</v>
      </c>
      <c r="AW27" s="48">
        <f t="shared" si="0"/>
        <v>353</v>
      </c>
      <c r="AX27" s="48">
        <f t="shared" si="1"/>
        <v>1320</v>
      </c>
      <c r="AY27" s="48">
        <f t="shared" si="2"/>
        <v>475</v>
      </c>
      <c r="AZ27" s="48">
        <f t="shared" si="3"/>
        <v>440</v>
      </c>
      <c r="BA27" s="49">
        <f t="shared" si="4"/>
        <v>248</v>
      </c>
      <c r="BB27" s="48">
        <f t="shared" si="5"/>
        <v>321</v>
      </c>
      <c r="BC27" s="65">
        <f t="shared" si="9"/>
        <v>5337</v>
      </c>
    </row>
  </sheetData>
  <sheetProtection selectLockedCells="1"/>
  <conditionalFormatting sqref="B3:AR3">
    <cfRule type="expression" dxfId="29" priority="2">
      <formula>_xludf.MOD(_xludf.ROW(),2)=0</formula>
    </cfRule>
  </conditionalFormatting>
  <conditionalFormatting sqref="A3">
    <cfRule type="expression" dxfId="28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4"/>
  <dimension ref="A1:BP86"/>
  <sheetViews>
    <sheetView showGridLines="0" zoomScale="80" zoomScaleNormal="80" workbookViewId="0">
      <pane xSplit="3" ySplit="3" topLeftCell="D4" activePane="bottomRight" state="frozen"/>
      <selection activeCell="M2" sqref="M2"/>
      <selection pane="topRight" activeCell="M2" sqref="M2"/>
      <selection pane="bottomLeft" activeCell="M2" sqref="M2"/>
      <selection pane="bottomRight" activeCell="G34" sqref="G34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.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 t="str">
        <f>"INDICADORES   " &amp; Config!B15&amp;"   "&amp;Config!E12</f>
        <v>INDICADORES   RED   2022</v>
      </c>
      <c r="C2" s="181"/>
      <c r="G2" s="34"/>
      <c r="H2" s="34"/>
      <c r="K2" s="35"/>
      <c r="L2" s="1"/>
      <c r="M2" s="1"/>
      <c r="N2" s="63">
        <v>27097</v>
      </c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19</v>
      </c>
      <c r="E3" s="52" t="s">
        <v>211</v>
      </c>
      <c r="F3" s="52" t="s">
        <v>20</v>
      </c>
      <c r="G3" s="52" t="s">
        <v>21</v>
      </c>
      <c r="H3" s="52" t="s">
        <v>22</v>
      </c>
      <c r="I3" s="52" t="s">
        <v>23</v>
      </c>
      <c r="J3" s="52" t="s">
        <v>24</v>
      </c>
      <c r="K3" s="52" t="s">
        <v>25</v>
      </c>
      <c r="L3" s="52" t="s">
        <v>26</v>
      </c>
      <c r="M3" s="52" t="s">
        <v>27</v>
      </c>
      <c r="N3" s="52" t="s">
        <v>73</v>
      </c>
      <c r="O3" s="52" t="s">
        <v>212</v>
      </c>
      <c r="P3" s="52" t="s">
        <v>32</v>
      </c>
      <c r="Q3" s="52" t="s">
        <v>33</v>
      </c>
      <c r="R3" s="52" t="s">
        <v>34</v>
      </c>
      <c r="S3" s="52" t="s">
        <v>38</v>
      </c>
      <c r="T3" s="52" t="s">
        <v>39</v>
      </c>
      <c r="U3" s="52" t="s">
        <v>40</v>
      </c>
      <c r="V3" s="52" t="s">
        <v>41</v>
      </c>
      <c r="W3" s="52" t="s">
        <v>42</v>
      </c>
      <c r="X3" s="52" t="s">
        <v>43</v>
      </c>
      <c r="Y3" s="52" t="s">
        <v>44</v>
      </c>
      <c r="Z3" s="52" t="s">
        <v>45</v>
      </c>
      <c r="AA3" s="52" t="s">
        <v>46</v>
      </c>
      <c r="AB3" s="52" t="s">
        <v>47</v>
      </c>
      <c r="AC3" s="52" t="s">
        <v>48</v>
      </c>
      <c r="AD3" s="52" t="s">
        <v>49</v>
      </c>
      <c r="AE3" s="52" t="s">
        <v>50</v>
      </c>
      <c r="AF3" s="52" t="s">
        <v>51</v>
      </c>
      <c r="AG3" s="52" t="s">
        <v>52</v>
      </c>
      <c r="AH3" s="52" t="s">
        <v>35</v>
      </c>
      <c r="AI3" s="52" t="s">
        <v>36</v>
      </c>
      <c r="AJ3" s="52" t="s">
        <v>37</v>
      </c>
      <c r="AK3" s="52" t="s">
        <v>28</v>
      </c>
      <c r="AL3" s="52" t="s">
        <v>29</v>
      </c>
      <c r="AM3" s="52" t="s">
        <v>30</v>
      </c>
      <c r="AN3" s="52" t="s">
        <v>31</v>
      </c>
      <c r="AO3" s="52" t="s">
        <v>3</v>
      </c>
      <c r="AP3" s="52" t="s">
        <v>4</v>
      </c>
      <c r="AQ3" s="52" t="s">
        <v>5</v>
      </c>
      <c r="AR3" s="52" t="s">
        <v>18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>
        <f>IF(Config!$C$6=1,Ene!D4,IF(Config!$C$6=2,Feb!D4,IF(Config!$C$6=3,Mar!D4,IF(Config!$C$6=4,Abr!D4,IF(Config!$C$6=5,May!D4,IF(Config!$C$6=6,Jun!D4,IF(Config!$C$6=7,Jul!D4,IF(Config!$C$6=8,Ago!D4,IF(Config!$C$6=9,Set!D4,IF(Config!$C$6=10,Oct!D4,IF(Config!$C$6=11,Nov!D4,IF(Config!$C$6=12,Dic!D4,0))))))))))))</f>
        <v>0</v>
      </c>
      <c r="E4" s="177">
        <f>IF(Config!$C$6=1,Ene!E4,IF(Config!$C$6=2,Feb!E4,IF(Config!$C$6=3,Mar!E4,IF(Config!$C$6=4,Abr!E4,IF(Config!$C$6=5,May!E4,IF(Config!$C$6=6,Jun!E4,IF(Config!$C$6=7,Jul!E4,IF(Config!$C$6=8,Ago!E4,IF(Config!$C$6=9,Set!E4,IF(Config!$C$6=10,Oct!E4,IF(Config!$C$6=11,Nov!E4,IF(Config!$C$6=12,Dic!E4,0))))))))))))</f>
        <v>0</v>
      </c>
      <c r="F4" s="177">
        <f>IF(Config!$C$6=1,Ene!F4,IF(Config!$C$6=2,Feb!F4,IF(Config!$C$6=3,Mar!F4,IF(Config!$C$6=4,Abr!F4,IF(Config!$C$6=5,May!F4,IF(Config!$C$6=6,Jun!F4,IF(Config!$C$6=7,Jul!F4,IF(Config!$C$6=8,Ago!F4,IF(Config!$C$6=9,Set!F4,IF(Config!$C$6=10,Oct!F4,IF(Config!$C$6=11,Nov!F4,IF(Config!$C$6=12,Dic!F4,0))))))))))))</f>
        <v>378</v>
      </c>
      <c r="G4" s="177">
        <f>IF(Config!$C$6=1,Ene!G4,IF(Config!$C$6=2,Feb!G4,IF(Config!$C$6=3,Mar!G4,IF(Config!$C$6=4,Abr!G4,IF(Config!$C$6=5,May!G4,IF(Config!$C$6=6,Jun!G4,IF(Config!$C$6=7,Jul!G4,IF(Config!$C$6=8,Ago!G4,IF(Config!$C$6=9,Set!G4,IF(Config!$C$6=10,Oct!G4,IF(Config!$C$6=11,Nov!G4,IF(Config!$C$6=12,Dic!G4,0))))))))))))</f>
        <v>21</v>
      </c>
      <c r="H4" s="177">
        <f>IF(Config!$C$6=1,Ene!H4,IF(Config!$C$6=2,Feb!H4,IF(Config!$C$6=3,Mar!H4,IF(Config!$C$6=4,Abr!H4,IF(Config!$C$6=5,May!H4,IF(Config!$C$6=6,Jun!H4,IF(Config!$C$6=7,Jul!H4,IF(Config!$C$6=8,Ago!H4,IF(Config!$C$6=9,Set!H4,IF(Config!$C$6=10,Oct!H4,IF(Config!$C$6=11,Nov!H4,IF(Config!$C$6=12,Dic!H4,0))))))))))))</f>
        <v>11</v>
      </c>
      <c r="I4" s="177">
        <f>IF(Config!$C$6=1,Ene!I4,IF(Config!$C$6=2,Feb!I4,IF(Config!$C$6=3,Mar!I4,IF(Config!$C$6=4,Abr!I4,IF(Config!$C$6=5,May!I4,IF(Config!$C$6=6,Jun!I4,IF(Config!$C$6=7,Jul!I4,IF(Config!$C$6=8,Ago!I4,IF(Config!$C$6=9,Set!I4,IF(Config!$C$6=10,Oct!I4,IF(Config!$C$6=11,Nov!I4,IF(Config!$C$6=12,Dic!I4,0))))))))))))</f>
        <v>25</v>
      </c>
      <c r="J4" s="177">
        <f>IF(Config!$C$6=1,Ene!J4,IF(Config!$C$6=2,Feb!J4,IF(Config!$C$6=3,Mar!J4,IF(Config!$C$6=4,Abr!J4,IF(Config!$C$6=5,May!J4,IF(Config!$C$6=6,Jun!J4,IF(Config!$C$6=7,Jul!J4,IF(Config!$C$6=8,Ago!J4,IF(Config!$C$6=9,Set!J4,IF(Config!$C$6=10,Oct!J4,IF(Config!$C$6=11,Nov!J4,IF(Config!$C$6=12,Dic!J4,0))))))))))))</f>
        <v>46</v>
      </c>
      <c r="K4" s="177">
        <f>IF(Config!$C$6=1,Ene!K4,IF(Config!$C$6=2,Feb!K4,IF(Config!$C$6=3,Mar!K4,IF(Config!$C$6=4,Abr!K4,IF(Config!$C$6=5,May!K4,IF(Config!$C$6=6,Jun!K4,IF(Config!$C$6=7,Jul!K4,IF(Config!$C$6=8,Ago!K4,IF(Config!$C$6=9,Set!K4,IF(Config!$C$6=10,Oct!K4,IF(Config!$C$6=11,Nov!K4,IF(Config!$C$6=12,Dic!K4,0))))))))))))</f>
        <v>6</v>
      </c>
      <c r="L4" s="177">
        <f>IF(Config!$C$6=1,Ene!L4,IF(Config!$C$6=2,Feb!L4,IF(Config!$C$6=3,Mar!L4,IF(Config!$C$6=4,Abr!L4,IF(Config!$C$6=5,May!L4,IF(Config!$C$6=6,Jun!L4,IF(Config!$C$6=7,Jul!L4,IF(Config!$C$6=8,Ago!L4,IF(Config!$C$6=9,Set!L4,IF(Config!$C$6=10,Oct!L4,IF(Config!$C$6=11,Nov!L4,IF(Config!$C$6=12,Dic!L4,0))))))))))))</f>
        <v>18</v>
      </c>
      <c r="M4" s="177">
        <f>IF(Config!$C$6=1,Ene!M4,IF(Config!$C$6=2,Feb!M4,IF(Config!$C$6=3,Mar!M4,IF(Config!$C$6=4,Abr!M4,IF(Config!$C$6=5,May!M4,IF(Config!$C$6=6,Jun!M4,IF(Config!$C$6=7,Jul!M4,IF(Config!$C$6=8,Ago!M4,IF(Config!$C$6=9,Set!M4,IF(Config!$C$6=10,Oct!M4,IF(Config!$C$6=11,Nov!M4,IF(Config!$C$6=12,Dic!M4,0))))))))))))</f>
        <v>14</v>
      </c>
      <c r="N4" s="177">
        <f>IF(Config!$C$6=1,Ene!N4,IF(Config!$C$6=2,Feb!N4,IF(Config!$C$6=3,Mar!N4,IF(Config!$C$6=4,Abr!N4,IF(Config!$C$6=5,May!N4,IF(Config!$C$6=6,Jun!N4,IF(Config!$C$6=7,Jul!N4,IF(Config!$C$6=8,Ago!N4,IF(Config!$C$6=9,Set!N4,IF(Config!$C$6=10,Oct!N4,IF(Config!$C$6=11,Nov!N4,IF(Config!$C$6=12,Dic!N4,0))))))))))))</f>
        <v>35</v>
      </c>
      <c r="O4" s="177">
        <f>IF(Config!$C$6=1,Ene!O4,IF(Config!$C$6=2,Feb!O4,IF(Config!$C$6=3,Mar!O4,IF(Config!$C$6=4,Abr!O4,IF(Config!$C$6=5,May!O4,IF(Config!$C$6=6,Jun!O4,IF(Config!$C$6=7,Jul!O4,IF(Config!$C$6=8,Ago!O4,IF(Config!$C$6=9,Set!O4,IF(Config!$C$6=10,Oct!O4,IF(Config!$C$6=11,Nov!O4,IF(Config!$C$6=12,Dic!O4,0))))))))))))</f>
        <v>110</v>
      </c>
      <c r="P4" s="177">
        <f>IF(Config!$C$6=1,Ene!P4,IF(Config!$C$6=2,Feb!P4,IF(Config!$C$6=3,Mar!P4,IF(Config!$C$6=4,Abr!P4,IF(Config!$C$6=5,May!P4,IF(Config!$C$6=6,Jun!P4,IF(Config!$C$6=7,Jul!P4,IF(Config!$C$6=8,Ago!P4,IF(Config!$C$6=9,Set!P4,IF(Config!$C$6=10,Oct!P4,IF(Config!$C$6=11,Nov!P4,IF(Config!$C$6=12,Dic!P4,0))))))))))))</f>
        <v>26</v>
      </c>
      <c r="Q4" s="177">
        <f>IF(Config!$C$6=1,Ene!Q4,IF(Config!$C$6=2,Feb!Q4,IF(Config!$C$6=3,Mar!Q4,IF(Config!$C$6=4,Abr!Q4,IF(Config!$C$6=5,May!Q4,IF(Config!$C$6=6,Jun!Q4,IF(Config!$C$6=7,Jul!Q4,IF(Config!$C$6=8,Ago!Q4,IF(Config!$C$6=9,Set!Q4,IF(Config!$C$6=10,Oct!Q4,IF(Config!$C$6=11,Nov!Q4,IF(Config!$C$6=12,Dic!Q4,0))))))))))))</f>
        <v>13</v>
      </c>
      <c r="R4" s="177">
        <f>IF(Config!$C$6=1,Ene!R4,IF(Config!$C$6=2,Feb!R4,IF(Config!$C$6=3,Mar!R4,IF(Config!$C$6=4,Abr!R4,IF(Config!$C$6=5,May!R4,IF(Config!$C$6=6,Jun!R4,IF(Config!$C$6=7,Jul!R4,IF(Config!$C$6=8,Ago!R4,IF(Config!$C$6=9,Set!R4,IF(Config!$C$6=10,Oct!R4,IF(Config!$C$6=11,Nov!R4,IF(Config!$C$6=12,Dic!R4,0))))))))))))</f>
        <v>25</v>
      </c>
      <c r="S4" s="177">
        <f>IF(Config!$C$6=1,Ene!S4,IF(Config!$C$6=2,Feb!S4,IF(Config!$C$6=3,Mar!S4,IF(Config!$C$6=4,Abr!S4,IF(Config!$C$6=5,May!S4,IF(Config!$C$6=6,Jun!S4,IF(Config!$C$6=7,Jul!S4,IF(Config!$C$6=8,Ago!S4,IF(Config!$C$6=9,Set!S4,IF(Config!$C$6=10,Oct!S4,IF(Config!$C$6=11,Nov!S4,IF(Config!$C$6=12,Dic!S4,0))))))))))))</f>
        <v>52</v>
      </c>
      <c r="T4" s="177">
        <f>IF(Config!$C$6=1,Ene!T4,IF(Config!$C$6=2,Feb!T4,IF(Config!$C$6=3,Mar!T4,IF(Config!$C$6=4,Abr!T4,IF(Config!$C$6=5,May!T4,IF(Config!$C$6=6,Jun!T4,IF(Config!$C$6=7,Jul!T4,IF(Config!$C$6=8,Ago!T4,IF(Config!$C$6=9,Set!T4,IF(Config!$C$6=10,Oct!T4,IF(Config!$C$6=11,Nov!T4,IF(Config!$C$6=12,Dic!T4,0))))))))))))</f>
        <v>14</v>
      </c>
      <c r="U4" s="177">
        <f>IF(Config!$C$6=1,Ene!U4,IF(Config!$C$6=2,Feb!U4,IF(Config!$C$6=3,Mar!U4,IF(Config!$C$6=4,Abr!U4,IF(Config!$C$6=5,May!U4,IF(Config!$C$6=6,Jun!U4,IF(Config!$C$6=7,Jul!U4,IF(Config!$C$6=8,Ago!U4,IF(Config!$C$6=9,Set!U4,IF(Config!$C$6=10,Oct!U4,IF(Config!$C$6=11,Nov!U4,IF(Config!$C$6=12,Dic!U4,0))))))))))))</f>
        <v>10</v>
      </c>
      <c r="V4" s="177">
        <f>IF(Config!$C$6=1,Ene!V4,IF(Config!$C$6=2,Feb!V4,IF(Config!$C$6=3,Mar!V4,IF(Config!$C$6=4,Abr!V4,IF(Config!$C$6=5,May!V4,IF(Config!$C$6=6,Jun!V4,IF(Config!$C$6=7,Jul!V4,IF(Config!$C$6=8,Ago!V4,IF(Config!$C$6=9,Set!V4,IF(Config!$C$6=10,Oct!V4,IF(Config!$C$6=11,Nov!V4,IF(Config!$C$6=12,Dic!V4,0))))))))))))</f>
        <v>25</v>
      </c>
      <c r="W4" s="177">
        <f>IF(Config!$C$6=1,Ene!W4,IF(Config!$C$6=2,Feb!W4,IF(Config!$C$6=3,Mar!W4,IF(Config!$C$6=4,Abr!W4,IF(Config!$C$6=5,May!W4,IF(Config!$C$6=6,Jun!W4,IF(Config!$C$6=7,Jul!W4,IF(Config!$C$6=8,Ago!W4,IF(Config!$C$6=9,Set!W4,IF(Config!$C$6=10,Oct!W4,IF(Config!$C$6=11,Nov!W4,IF(Config!$C$6=12,Dic!W4,0))))))))))))</f>
        <v>31</v>
      </c>
      <c r="X4" s="177">
        <f>IF(Config!$C$6=1,Ene!X4,IF(Config!$C$6=2,Feb!X4,IF(Config!$C$6=3,Mar!X4,IF(Config!$C$6=4,Abr!X4,IF(Config!$C$6=5,May!X4,IF(Config!$C$6=6,Jun!X4,IF(Config!$C$6=7,Jul!X4,IF(Config!$C$6=8,Ago!X4,IF(Config!$C$6=9,Set!X4,IF(Config!$C$6=10,Oct!X4,IF(Config!$C$6=11,Nov!X4,IF(Config!$C$6=12,Dic!X4,0))))))))))))</f>
        <v>217</v>
      </c>
      <c r="Y4" s="177">
        <f>IF(Config!$C$6=1,Ene!Y4,IF(Config!$C$6=2,Feb!Y4,IF(Config!$C$6=3,Mar!Y4,IF(Config!$C$6=4,Abr!Y4,IF(Config!$C$6=5,May!Y4,IF(Config!$C$6=6,Jun!Y4,IF(Config!$C$6=7,Jul!Y4,IF(Config!$C$6=8,Ago!Y4,IF(Config!$C$6=9,Set!Y4,IF(Config!$C$6=10,Oct!Y4,IF(Config!$C$6=11,Nov!Y4,IF(Config!$C$6=12,Dic!Y4,0))))))))))))</f>
        <v>13</v>
      </c>
      <c r="Z4" s="177">
        <f>IF(Config!$C$6=1,Ene!Z4,IF(Config!$C$6=2,Feb!Z4,IF(Config!$C$6=3,Mar!Z4,IF(Config!$C$6=4,Abr!Z4,IF(Config!$C$6=5,May!Z4,IF(Config!$C$6=6,Jun!Z4,IF(Config!$C$6=7,Jul!Z4,IF(Config!$C$6=8,Ago!Z4,IF(Config!$C$6=9,Set!Z4,IF(Config!$C$6=10,Oct!Z4,IF(Config!$C$6=11,Nov!Z4,IF(Config!$C$6=12,Dic!Z4,0))))))))))))</f>
        <v>44</v>
      </c>
      <c r="AA4" s="177">
        <f>IF(Config!$C$6=1,Ene!AA4,IF(Config!$C$6=2,Feb!AA4,IF(Config!$C$6=3,Mar!AA4,IF(Config!$C$6=4,Abr!AA4,IF(Config!$C$6=5,May!AA4,IF(Config!$C$6=6,Jun!AA4,IF(Config!$C$6=7,Jul!AA4,IF(Config!$C$6=8,Ago!AA4,IF(Config!$C$6=9,Set!AA4,IF(Config!$C$6=10,Oct!AA4,IF(Config!$C$6=11,Nov!AA4,IF(Config!$C$6=12,Dic!AA4,0))))))))))))</f>
        <v>11</v>
      </c>
      <c r="AB4" s="177">
        <f>IF(Config!$C$6=1,Ene!AB4,IF(Config!$C$6=2,Feb!AB4,IF(Config!$C$6=3,Mar!AB4,IF(Config!$C$6=4,Abr!AB4,IF(Config!$C$6=5,May!AB4,IF(Config!$C$6=6,Jun!AB4,IF(Config!$C$6=7,Jul!AB4,IF(Config!$C$6=8,Ago!AB4,IF(Config!$C$6=9,Set!AB4,IF(Config!$C$6=10,Oct!AB4,IF(Config!$C$6=11,Nov!AB4,IF(Config!$C$6=12,Dic!AB4,0))))))))))))</f>
        <v>24</v>
      </c>
      <c r="AC4" s="177">
        <f>IF(Config!$C$6=1,Ene!AC4,IF(Config!$C$6=2,Feb!AC4,IF(Config!$C$6=3,Mar!AC4,IF(Config!$C$6=4,Abr!AC4,IF(Config!$C$6=5,May!AC4,IF(Config!$C$6=6,Jun!AC4,IF(Config!$C$6=7,Jul!AC4,IF(Config!$C$6=8,Ago!AC4,IF(Config!$C$6=9,Set!AC4,IF(Config!$C$6=10,Oct!AC4,IF(Config!$C$6=11,Nov!AC4,IF(Config!$C$6=12,Dic!AC4,0))))))))))))</f>
        <v>68</v>
      </c>
      <c r="AD4" s="177">
        <f>IF(Config!$C$6=1,Ene!AD4,IF(Config!$C$6=2,Feb!AD4,IF(Config!$C$6=3,Mar!AD4,IF(Config!$C$6=4,Abr!AD4,IF(Config!$C$6=5,May!AD4,IF(Config!$C$6=6,Jun!AD4,IF(Config!$C$6=7,Jul!AD4,IF(Config!$C$6=8,Ago!AD4,IF(Config!$C$6=9,Set!AD4,IF(Config!$C$6=10,Oct!AD4,IF(Config!$C$6=11,Nov!AD4,IF(Config!$C$6=12,Dic!AD4,0))))))))))))</f>
        <v>17</v>
      </c>
      <c r="AE4" s="177">
        <f>IF(Config!$C$6=1,Ene!AE4,IF(Config!$C$6=2,Feb!AE4,IF(Config!$C$6=3,Mar!AE4,IF(Config!$C$6=4,Abr!AE4,IF(Config!$C$6=5,May!AE4,IF(Config!$C$6=6,Jun!AE4,IF(Config!$C$6=7,Jul!AE4,IF(Config!$C$6=8,Ago!AE4,IF(Config!$C$6=9,Set!AE4,IF(Config!$C$6=10,Oct!AE4,IF(Config!$C$6=11,Nov!AE4,IF(Config!$C$6=12,Dic!AE4,0))))))))))))</f>
        <v>32</v>
      </c>
      <c r="AF4" s="177">
        <f>IF(Config!$C$6=1,Ene!AF4,IF(Config!$C$6=2,Feb!AF4,IF(Config!$C$6=3,Mar!AF4,IF(Config!$C$6=4,Abr!AF4,IF(Config!$C$6=5,May!AF4,IF(Config!$C$6=6,Jun!AF4,IF(Config!$C$6=7,Jul!AF4,IF(Config!$C$6=8,Ago!AF4,IF(Config!$C$6=9,Set!AF4,IF(Config!$C$6=10,Oct!AF4,IF(Config!$C$6=11,Nov!AF4,IF(Config!$C$6=12,Dic!AF4,0))))))))))))</f>
        <v>18</v>
      </c>
      <c r="AG4" s="177">
        <f>IF(Config!$C$6=1,Ene!AG4,IF(Config!$C$6=2,Feb!AG4,IF(Config!$C$6=3,Mar!AG4,IF(Config!$C$6=4,Abr!AG4,IF(Config!$C$6=5,May!AG4,IF(Config!$C$6=6,Jun!AG4,IF(Config!$C$6=7,Jul!AG4,IF(Config!$C$6=8,Ago!AG4,IF(Config!$C$6=9,Set!AG4,IF(Config!$C$6=10,Oct!AG4,IF(Config!$C$6=11,Nov!AG4,IF(Config!$C$6=12,Dic!AG4,0))))))))))))</f>
        <v>19</v>
      </c>
      <c r="AH4" s="177">
        <f>IF(Config!$C$6=1,Ene!AH4,IF(Config!$C$6=2,Feb!AH4,IF(Config!$C$6=3,Mar!AH4,IF(Config!$C$6=4,Abr!AH4,IF(Config!$C$6=5,May!AH4,IF(Config!$C$6=6,Jun!AH4,IF(Config!$C$6=7,Jul!AH4,IF(Config!$C$6=8,Ago!AH4,IF(Config!$C$6=9,Set!AH4,IF(Config!$C$6=10,Oct!AH4,IF(Config!$C$6=11,Nov!AH4,IF(Config!$C$6=12,Dic!AH4,0))))))))))))</f>
        <v>87</v>
      </c>
      <c r="AI4" s="177">
        <f>IF(Config!$C$6=1,Ene!AI4,IF(Config!$C$6=2,Feb!AI4,IF(Config!$C$6=3,Mar!AI4,IF(Config!$C$6=4,Abr!AI4,IF(Config!$C$6=5,May!AI4,IF(Config!$C$6=6,Jun!AI4,IF(Config!$C$6=7,Jul!AI4,IF(Config!$C$6=8,Ago!AI4,IF(Config!$C$6=9,Set!AI4,IF(Config!$C$6=10,Oct!AI4,IF(Config!$C$6=11,Nov!AI4,IF(Config!$C$6=12,Dic!AI4,0))))))))))))</f>
        <v>9</v>
      </c>
      <c r="AJ4" s="177">
        <f>IF(Config!$C$6=1,Ene!AJ4,IF(Config!$C$6=2,Feb!AJ4,IF(Config!$C$6=3,Mar!AJ4,IF(Config!$C$6=4,Abr!AJ4,IF(Config!$C$6=5,May!AJ4,IF(Config!$C$6=6,Jun!AJ4,IF(Config!$C$6=7,Jul!AJ4,IF(Config!$C$6=8,Ago!AJ4,IF(Config!$C$6=9,Set!AJ4,IF(Config!$C$6=10,Oct!AJ4,IF(Config!$C$6=11,Nov!AJ4,IF(Config!$C$6=12,Dic!AJ4,0))))))))))))</f>
        <v>16</v>
      </c>
      <c r="AK4" s="177">
        <f>IF(Config!$C$6=1,Ene!AK4,IF(Config!$C$6=2,Feb!AK4,IF(Config!$C$6=3,Mar!AK4,IF(Config!$C$6=4,Abr!AK4,IF(Config!$C$6=5,May!AK4,IF(Config!$C$6=6,Jun!AK4,IF(Config!$C$6=7,Jul!AK4,IF(Config!$C$6=8,Ago!AK4,IF(Config!$C$6=9,Set!AK4,IF(Config!$C$6=10,Oct!AK4,IF(Config!$C$6=11,Nov!AK4,IF(Config!$C$6=12,Dic!AK4,0))))))))))))</f>
        <v>65</v>
      </c>
      <c r="AL4" s="177">
        <f>IF(Config!$C$6=1,Ene!AL4,IF(Config!$C$6=2,Feb!AL4,IF(Config!$C$6=3,Mar!AL4,IF(Config!$C$6=4,Abr!AL4,IF(Config!$C$6=5,May!AL4,IF(Config!$C$6=6,Jun!AL4,IF(Config!$C$6=7,Jul!AL4,IF(Config!$C$6=8,Ago!AL4,IF(Config!$C$6=9,Set!AL4,IF(Config!$C$6=10,Oct!AL4,IF(Config!$C$6=11,Nov!AL4,IF(Config!$C$6=12,Dic!AL4,0))))))))))))</f>
        <v>4</v>
      </c>
      <c r="AM4" s="177">
        <f>IF(Config!$C$6=1,Ene!AM4,IF(Config!$C$6=2,Feb!AM4,IF(Config!$C$6=3,Mar!AM4,IF(Config!$C$6=4,Abr!AM4,IF(Config!$C$6=5,May!AM4,IF(Config!$C$6=6,Jun!AM4,IF(Config!$C$6=7,Jul!AM4,IF(Config!$C$6=8,Ago!AM4,IF(Config!$C$6=9,Set!AM4,IF(Config!$C$6=10,Oct!AM4,IF(Config!$C$6=11,Nov!AM4,IF(Config!$C$6=12,Dic!AM4,0))))))))))))</f>
        <v>11</v>
      </c>
      <c r="AN4" s="177">
        <f>IF(Config!$C$6=1,Ene!AN4,IF(Config!$C$6=2,Feb!AN4,IF(Config!$C$6=3,Mar!AN4,IF(Config!$C$6=4,Abr!AN4,IF(Config!$C$6=5,May!AN4,IF(Config!$C$6=6,Jun!AN4,IF(Config!$C$6=7,Jul!AN4,IF(Config!$C$6=8,Ago!AN4,IF(Config!$C$6=9,Set!AN4,IF(Config!$C$6=10,Oct!AN4,IF(Config!$C$6=11,Nov!AN4,IF(Config!$C$6=12,Dic!AN4,0))))))))))))</f>
        <v>2</v>
      </c>
      <c r="AO4" s="177">
        <f>IF(Config!$C$6=1,Ene!AO4,IF(Config!$C$6=2,Feb!AO4,IF(Config!$C$6=3,Mar!AO4,IF(Config!$C$6=4,Abr!AO4,IF(Config!$C$6=5,May!AO4,IF(Config!$C$6=6,Jun!AO4,IF(Config!$C$6=7,Jul!AO4,IF(Config!$C$6=8,Ago!AO4,IF(Config!$C$6=9,Set!AO4,IF(Config!$C$6=10,Oct!AO4,IF(Config!$C$6=11,Nov!AO4,IF(Config!$C$6=12,Dic!AO4,0))))))))))))</f>
        <v>95</v>
      </c>
      <c r="AP4" s="177">
        <f>IF(Config!$C$6=1,Ene!AP4,IF(Config!$C$6=2,Feb!AP4,IF(Config!$C$6=3,Mar!AP4,IF(Config!$C$6=4,Abr!AP4,IF(Config!$C$6=5,May!AP4,IF(Config!$C$6=6,Jun!AP4,IF(Config!$C$6=7,Jul!AP4,IF(Config!$C$6=8,Ago!AP4,IF(Config!$C$6=9,Set!AP4,IF(Config!$C$6=10,Oct!AP4,IF(Config!$C$6=11,Nov!AP4,IF(Config!$C$6=12,Dic!AP4,0))))))))))))</f>
        <v>4</v>
      </c>
      <c r="AQ4" s="177">
        <f>IF(Config!$C$6=1,Ene!AQ4,IF(Config!$C$6=2,Feb!AQ4,IF(Config!$C$6=3,Mar!AQ4,IF(Config!$C$6=4,Abr!AQ4,IF(Config!$C$6=5,May!AQ4,IF(Config!$C$6=6,Jun!AQ4,IF(Config!$C$6=7,Jul!AQ4,IF(Config!$C$6=8,Ago!AQ4,IF(Config!$C$6=9,Set!AQ4,IF(Config!$C$6=10,Oct!AQ4,IF(Config!$C$6=11,Nov!AQ4,IF(Config!$C$6=12,Dic!AQ4,0))))))))))))</f>
        <v>13</v>
      </c>
      <c r="AR4" s="177">
        <f>IF(Config!$C$6=1,Ene!AR4,IF(Config!$C$6=2,Feb!AR4,IF(Config!$C$6=3,Mar!AR4,IF(Config!$C$6=4,Abr!AR4,IF(Config!$C$6=5,May!AR4,IF(Config!$C$6=6,Jun!AR4,IF(Config!$C$6=7,Jul!AR4,IF(Config!$C$6=8,Ago!AR4,IF(Config!$C$6=9,Set!AR4,IF(Config!$C$6=10,Oct!AR4,IF(Config!$C$6=11,Nov!AR4,IF(Config!$C$6=12,Dic!AR4,0))))))))))))</f>
        <v>20</v>
      </c>
      <c r="AT4" s="48">
        <f>SUM(D4)</f>
        <v>0</v>
      </c>
      <c r="AU4" s="48">
        <f>+SUM(F4:O4)</f>
        <v>664</v>
      </c>
      <c r="AV4" s="48">
        <f>+SUM(P4:R4)</f>
        <v>64</v>
      </c>
      <c r="AW4" s="48">
        <f t="shared" ref="AW4:AW27" si="0">+SUM(S4:V4)</f>
        <v>101</v>
      </c>
      <c r="AX4" s="48">
        <f t="shared" ref="AX4:AX27" si="1">+SUM(W4:AB4)</f>
        <v>340</v>
      </c>
      <c r="AY4" s="48">
        <f t="shared" ref="AY4:AY27" si="2">+SUM(AC4:AG4)</f>
        <v>154</v>
      </c>
      <c r="AZ4" s="48">
        <f t="shared" ref="AZ4:AZ27" si="3">+SUM(AH4:AJ4)</f>
        <v>112</v>
      </c>
      <c r="BA4" s="49">
        <f t="shared" ref="BA4:BA27" si="4">+SUM(AK4:AN4)</f>
        <v>82</v>
      </c>
      <c r="BB4" s="48">
        <f t="shared" ref="BB4:BB27" si="5">+SUM(AO4:AR4)</f>
        <v>132</v>
      </c>
      <c r="BC4" s="65">
        <f>SUM(AT4:BB4)</f>
        <v>1649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f>IF(Config!$C$6=1,Ene!D5,IF(Config!$C$6=2,Feb!D5,IF(Config!$C$6=3,Mar!D5,IF(Config!$C$6=4,Abr!D5,IF(Config!$C$6=5,May!D5,IF(Config!$C$6=6,Jun!D5,IF(Config!$C$6=7,Jul!D5,IF(Config!$C$6=8,Ago!D5,IF(Config!$C$6=9,Set!D5,IF(Config!$C$6=10,Oct!D5,IF(Config!$C$6=11,Nov!D5,IF(Config!$C$6=12,Dic!D5,0))))))))))))</f>
        <v>36</v>
      </c>
      <c r="E5" s="177">
        <f>IF(Config!$C$6=1,Ene!E5,IF(Config!$C$6=2,Feb!E5,IF(Config!$C$6=3,Mar!E5,IF(Config!$C$6=4,Abr!E5,IF(Config!$C$6=5,May!E5,IF(Config!$C$6=6,Jun!E5,IF(Config!$C$6=7,Jul!E5,IF(Config!$C$6=8,Ago!E5,IF(Config!$C$6=9,Set!E5,IF(Config!$C$6=10,Oct!E5,IF(Config!$C$6=11,Nov!E5,IF(Config!$C$6=12,Dic!E5,0))))))))))))</f>
        <v>0</v>
      </c>
      <c r="F5" s="177">
        <f>IF(Config!$C$6=1,Ene!F5,IF(Config!$C$6=2,Feb!F5,IF(Config!$C$6=3,Mar!F5,IF(Config!$C$6=4,Abr!F5,IF(Config!$C$6=5,May!F5,IF(Config!$C$6=6,Jun!F5,IF(Config!$C$6=7,Jul!F5,IF(Config!$C$6=8,Ago!F5,IF(Config!$C$6=9,Set!F5,IF(Config!$C$6=10,Oct!F5,IF(Config!$C$6=11,Nov!F5,IF(Config!$C$6=12,Dic!F5,0))))))))))))</f>
        <v>21</v>
      </c>
      <c r="G5" s="177">
        <f>IF(Config!$C$6=1,Ene!G5,IF(Config!$C$6=2,Feb!G5,IF(Config!$C$6=3,Mar!G5,IF(Config!$C$6=4,Abr!G5,IF(Config!$C$6=5,May!G5,IF(Config!$C$6=6,Jun!G5,IF(Config!$C$6=7,Jul!G5,IF(Config!$C$6=8,Ago!G5,IF(Config!$C$6=9,Set!G5,IF(Config!$C$6=10,Oct!G5,IF(Config!$C$6=11,Nov!G5,IF(Config!$C$6=12,Dic!G5,0))))))))))))</f>
        <v>0</v>
      </c>
      <c r="H5" s="177">
        <f>IF(Config!$C$6=1,Ene!H5,IF(Config!$C$6=2,Feb!H5,IF(Config!$C$6=3,Mar!H5,IF(Config!$C$6=4,Abr!H5,IF(Config!$C$6=5,May!H5,IF(Config!$C$6=6,Jun!H5,IF(Config!$C$6=7,Jul!H5,IF(Config!$C$6=8,Ago!H5,IF(Config!$C$6=9,Set!H5,IF(Config!$C$6=10,Oct!H5,IF(Config!$C$6=11,Nov!H5,IF(Config!$C$6=12,Dic!H5,0))))))))))))</f>
        <v>0</v>
      </c>
      <c r="I5" s="177">
        <f>IF(Config!$C$6=1,Ene!I5,IF(Config!$C$6=2,Feb!I5,IF(Config!$C$6=3,Mar!I5,IF(Config!$C$6=4,Abr!I5,IF(Config!$C$6=5,May!I5,IF(Config!$C$6=6,Jun!I5,IF(Config!$C$6=7,Jul!I5,IF(Config!$C$6=8,Ago!I5,IF(Config!$C$6=9,Set!I5,IF(Config!$C$6=10,Oct!I5,IF(Config!$C$6=11,Nov!I5,IF(Config!$C$6=12,Dic!I5,0))))))))))))</f>
        <v>1</v>
      </c>
      <c r="J5" s="177">
        <f>IF(Config!$C$6=1,Ene!J5,IF(Config!$C$6=2,Feb!J5,IF(Config!$C$6=3,Mar!J5,IF(Config!$C$6=4,Abr!J5,IF(Config!$C$6=5,May!J5,IF(Config!$C$6=6,Jun!J5,IF(Config!$C$6=7,Jul!J5,IF(Config!$C$6=8,Ago!J5,IF(Config!$C$6=9,Set!J5,IF(Config!$C$6=10,Oct!J5,IF(Config!$C$6=11,Nov!J5,IF(Config!$C$6=12,Dic!J5,0))))))))))))</f>
        <v>0</v>
      </c>
      <c r="K5" s="177">
        <f>IF(Config!$C$6=1,Ene!K5,IF(Config!$C$6=2,Feb!K5,IF(Config!$C$6=3,Mar!K5,IF(Config!$C$6=4,Abr!K5,IF(Config!$C$6=5,May!K5,IF(Config!$C$6=6,Jun!K5,IF(Config!$C$6=7,Jul!K5,IF(Config!$C$6=8,Ago!K5,IF(Config!$C$6=9,Set!K5,IF(Config!$C$6=10,Oct!K5,IF(Config!$C$6=11,Nov!K5,IF(Config!$C$6=12,Dic!K5,0))))))))))))</f>
        <v>1</v>
      </c>
      <c r="L5" s="177">
        <f>IF(Config!$C$6=1,Ene!L5,IF(Config!$C$6=2,Feb!L5,IF(Config!$C$6=3,Mar!L5,IF(Config!$C$6=4,Abr!L5,IF(Config!$C$6=5,May!L5,IF(Config!$C$6=6,Jun!L5,IF(Config!$C$6=7,Jul!L5,IF(Config!$C$6=8,Ago!L5,IF(Config!$C$6=9,Set!L5,IF(Config!$C$6=10,Oct!L5,IF(Config!$C$6=11,Nov!L5,IF(Config!$C$6=12,Dic!L5,0))))))))))))</f>
        <v>0</v>
      </c>
      <c r="M5" s="177">
        <f>IF(Config!$C$6=1,Ene!M5,IF(Config!$C$6=2,Feb!M5,IF(Config!$C$6=3,Mar!M5,IF(Config!$C$6=4,Abr!M5,IF(Config!$C$6=5,May!M5,IF(Config!$C$6=6,Jun!M5,IF(Config!$C$6=7,Jul!M5,IF(Config!$C$6=8,Ago!M5,IF(Config!$C$6=9,Set!M5,IF(Config!$C$6=10,Oct!M5,IF(Config!$C$6=11,Nov!M5,IF(Config!$C$6=12,Dic!M5,0))))))))))))</f>
        <v>0</v>
      </c>
      <c r="N5" s="177">
        <f>IF(Config!$C$6=1,Ene!N5,IF(Config!$C$6=2,Feb!N5,IF(Config!$C$6=3,Mar!N5,IF(Config!$C$6=4,Abr!N5,IF(Config!$C$6=5,May!N5,IF(Config!$C$6=6,Jun!N5,IF(Config!$C$6=7,Jul!N5,IF(Config!$C$6=8,Ago!N5,IF(Config!$C$6=9,Set!N5,IF(Config!$C$6=10,Oct!N5,IF(Config!$C$6=11,Nov!N5,IF(Config!$C$6=12,Dic!N5,0))))))))))))</f>
        <v>2</v>
      </c>
      <c r="O5" s="177">
        <f>IF(Config!$C$6=1,Ene!O5,IF(Config!$C$6=2,Feb!O5,IF(Config!$C$6=3,Mar!O5,IF(Config!$C$6=4,Abr!O5,IF(Config!$C$6=5,May!O5,IF(Config!$C$6=6,Jun!O5,IF(Config!$C$6=7,Jul!O5,IF(Config!$C$6=8,Ago!O5,IF(Config!$C$6=9,Set!O5,IF(Config!$C$6=10,Oct!O5,IF(Config!$C$6=11,Nov!O5,IF(Config!$C$6=12,Dic!O5,0))))))))))))</f>
        <v>3</v>
      </c>
      <c r="P5" s="177">
        <f>IF(Config!$C$6=1,Ene!P5,IF(Config!$C$6=2,Feb!P5,IF(Config!$C$6=3,Mar!P5,IF(Config!$C$6=4,Abr!P5,IF(Config!$C$6=5,May!P5,IF(Config!$C$6=6,Jun!P5,IF(Config!$C$6=7,Jul!P5,IF(Config!$C$6=8,Ago!P5,IF(Config!$C$6=9,Set!P5,IF(Config!$C$6=10,Oct!P5,IF(Config!$C$6=11,Nov!P5,IF(Config!$C$6=12,Dic!P5,0))))))))))))</f>
        <v>0</v>
      </c>
      <c r="Q5" s="177">
        <f>IF(Config!$C$6=1,Ene!Q5,IF(Config!$C$6=2,Feb!Q5,IF(Config!$C$6=3,Mar!Q5,IF(Config!$C$6=4,Abr!Q5,IF(Config!$C$6=5,May!Q5,IF(Config!$C$6=6,Jun!Q5,IF(Config!$C$6=7,Jul!Q5,IF(Config!$C$6=8,Ago!Q5,IF(Config!$C$6=9,Set!Q5,IF(Config!$C$6=10,Oct!Q5,IF(Config!$C$6=11,Nov!Q5,IF(Config!$C$6=12,Dic!Q5,0))))))))))))</f>
        <v>0</v>
      </c>
      <c r="R5" s="177">
        <f>IF(Config!$C$6=1,Ene!R5,IF(Config!$C$6=2,Feb!R5,IF(Config!$C$6=3,Mar!R5,IF(Config!$C$6=4,Abr!R5,IF(Config!$C$6=5,May!R5,IF(Config!$C$6=6,Jun!R5,IF(Config!$C$6=7,Jul!R5,IF(Config!$C$6=8,Ago!R5,IF(Config!$C$6=9,Set!R5,IF(Config!$C$6=10,Oct!R5,IF(Config!$C$6=11,Nov!R5,IF(Config!$C$6=12,Dic!R5,0))))))))))))</f>
        <v>0</v>
      </c>
      <c r="S5" s="177">
        <f>IF(Config!$C$6=1,Ene!S5,IF(Config!$C$6=2,Feb!S5,IF(Config!$C$6=3,Mar!S5,IF(Config!$C$6=4,Abr!S5,IF(Config!$C$6=5,May!S5,IF(Config!$C$6=6,Jun!S5,IF(Config!$C$6=7,Jul!S5,IF(Config!$C$6=8,Ago!S5,IF(Config!$C$6=9,Set!S5,IF(Config!$C$6=10,Oct!S5,IF(Config!$C$6=11,Nov!S5,IF(Config!$C$6=12,Dic!S5,0))))))))))))</f>
        <v>1</v>
      </c>
      <c r="T5" s="177">
        <f>IF(Config!$C$6=1,Ene!T5,IF(Config!$C$6=2,Feb!T5,IF(Config!$C$6=3,Mar!T5,IF(Config!$C$6=4,Abr!T5,IF(Config!$C$6=5,May!T5,IF(Config!$C$6=6,Jun!T5,IF(Config!$C$6=7,Jul!T5,IF(Config!$C$6=8,Ago!T5,IF(Config!$C$6=9,Set!T5,IF(Config!$C$6=10,Oct!T5,IF(Config!$C$6=11,Nov!T5,IF(Config!$C$6=12,Dic!T5,0))))))))))))</f>
        <v>0</v>
      </c>
      <c r="U5" s="177">
        <f>IF(Config!$C$6=1,Ene!U5,IF(Config!$C$6=2,Feb!U5,IF(Config!$C$6=3,Mar!U5,IF(Config!$C$6=4,Abr!U5,IF(Config!$C$6=5,May!U5,IF(Config!$C$6=6,Jun!U5,IF(Config!$C$6=7,Jul!U5,IF(Config!$C$6=8,Ago!U5,IF(Config!$C$6=9,Set!U5,IF(Config!$C$6=10,Oct!U5,IF(Config!$C$6=11,Nov!U5,IF(Config!$C$6=12,Dic!U5,0))))))))))))</f>
        <v>0</v>
      </c>
      <c r="V5" s="177">
        <f>IF(Config!$C$6=1,Ene!V5,IF(Config!$C$6=2,Feb!V5,IF(Config!$C$6=3,Mar!V5,IF(Config!$C$6=4,Abr!V5,IF(Config!$C$6=5,May!V5,IF(Config!$C$6=6,Jun!V5,IF(Config!$C$6=7,Jul!V5,IF(Config!$C$6=8,Ago!V5,IF(Config!$C$6=9,Set!V5,IF(Config!$C$6=10,Oct!V5,IF(Config!$C$6=11,Nov!V5,IF(Config!$C$6=12,Dic!V5,0))))))))))))</f>
        <v>0</v>
      </c>
      <c r="W5" s="177">
        <f>IF(Config!$C$6=1,Ene!W5,IF(Config!$C$6=2,Feb!W5,IF(Config!$C$6=3,Mar!W5,IF(Config!$C$6=4,Abr!W5,IF(Config!$C$6=5,May!W5,IF(Config!$C$6=6,Jun!W5,IF(Config!$C$6=7,Jul!W5,IF(Config!$C$6=8,Ago!W5,IF(Config!$C$6=9,Set!W5,IF(Config!$C$6=10,Oct!W5,IF(Config!$C$6=11,Nov!W5,IF(Config!$C$6=12,Dic!W5,0))))))))))))</f>
        <v>3</v>
      </c>
      <c r="X5" s="177">
        <f>IF(Config!$C$6=1,Ene!X5,IF(Config!$C$6=2,Feb!X5,IF(Config!$C$6=3,Mar!X5,IF(Config!$C$6=4,Abr!X5,IF(Config!$C$6=5,May!X5,IF(Config!$C$6=6,Jun!X5,IF(Config!$C$6=7,Jul!X5,IF(Config!$C$6=8,Ago!X5,IF(Config!$C$6=9,Set!X5,IF(Config!$C$6=10,Oct!X5,IF(Config!$C$6=11,Nov!X5,IF(Config!$C$6=12,Dic!X5,0))))))))))))</f>
        <v>9</v>
      </c>
      <c r="Y5" s="177">
        <f>IF(Config!$C$6=1,Ene!Y5,IF(Config!$C$6=2,Feb!Y5,IF(Config!$C$6=3,Mar!Y5,IF(Config!$C$6=4,Abr!Y5,IF(Config!$C$6=5,May!Y5,IF(Config!$C$6=6,Jun!Y5,IF(Config!$C$6=7,Jul!Y5,IF(Config!$C$6=8,Ago!Y5,IF(Config!$C$6=9,Set!Y5,IF(Config!$C$6=10,Oct!Y5,IF(Config!$C$6=11,Nov!Y5,IF(Config!$C$6=12,Dic!Y5,0))))))))))))</f>
        <v>0</v>
      </c>
      <c r="Z5" s="177">
        <f>IF(Config!$C$6=1,Ene!Z5,IF(Config!$C$6=2,Feb!Z5,IF(Config!$C$6=3,Mar!Z5,IF(Config!$C$6=4,Abr!Z5,IF(Config!$C$6=5,May!Z5,IF(Config!$C$6=6,Jun!Z5,IF(Config!$C$6=7,Jul!Z5,IF(Config!$C$6=8,Ago!Z5,IF(Config!$C$6=9,Set!Z5,IF(Config!$C$6=10,Oct!Z5,IF(Config!$C$6=11,Nov!Z5,IF(Config!$C$6=12,Dic!Z5,0))))))))))))</f>
        <v>2</v>
      </c>
      <c r="AA5" s="177">
        <f>IF(Config!$C$6=1,Ene!AA5,IF(Config!$C$6=2,Feb!AA5,IF(Config!$C$6=3,Mar!AA5,IF(Config!$C$6=4,Abr!AA5,IF(Config!$C$6=5,May!AA5,IF(Config!$C$6=6,Jun!AA5,IF(Config!$C$6=7,Jul!AA5,IF(Config!$C$6=8,Ago!AA5,IF(Config!$C$6=9,Set!AA5,IF(Config!$C$6=10,Oct!AA5,IF(Config!$C$6=11,Nov!AA5,IF(Config!$C$6=12,Dic!AA5,0))))))))))))</f>
        <v>0</v>
      </c>
      <c r="AB5" s="177">
        <f>IF(Config!$C$6=1,Ene!AB5,IF(Config!$C$6=2,Feb!AB5,IF(Config!$C$6=3,Mar!AB5,IF(Config!$C$6=4,Abr!AB5,IF(Config!$C$6=5,May!AB5,IF(Config!$C$6=6,Jun!AB5,IF(Config!$C$6=7,Jul!AB5,IF(Config!$C$6=8,Ago!AB5,IF(Config!$C$6=9,Set!AB5,IF(Config!$C$6=10,Oct!AB5,IF(Config!$C$6=11,Nov!AB5,IF(Config!$C$6=12,Dic!AB5,0))))))))))))</f>
        <v>1</v>
      </c>
      <c r="AC5" s="177">
        <f>IF(Config!$C$6=1,Ene!AC5,IF(Config!$C$6=2,Feb!AC5,IF(Config!$C$6=3,Mar!AC5,IF(Config!$C$6=4,Abr!AC5,IF(Config!$C$6=5,May!AC5,IF(Config!$C$6=6,Jun!AC5,IF(Config!$C$6=7,Jul!AC5,IF(Config!$C$6=8,Ago!AC5,IF(Config!$C$6=9,Set!AC5,IF(Config!$C$6=10,Oct!AC5,IF(Config!$C$6=11,Nov!AC5,IF(Config!$C$6=12,Dic!AC5,0))))))))))))</f>
        <v>0</v>
      </c>
      <c r="AD5" s="177">
        <f>IF(Config!$C$6=1,Ene!AD5,IF(Config!$C$6=2,Feb!AD5,IF(Config!$C$6=3,Mar!AD5,IF(Config!$C$6=4,Abr!AD5,IF(Config!$C$6=5,May!AD5,IF(Config!$C$6=6,Jun!AD5,IF(Config!$C$6=7,Jul!AD5,IF(Config!$C$6=8,Ago!AD5,IF(Config!$C$6=9,Set!AD5,IF(Config!$C$6=10,Oct!AD5,IF(Config!$C$6=11,Nov!AD5,IF(Config!$C$6=12,Dic!AD5,0))))))))))))</f>
        <v>0</v>
      </c>
      <c r="AE5" s="177">
        <f>IF(Config!$C$6=1,Ene!AE5,IF(Config!$C$6=2,Feb!AE5,IF(Config!$C$6=3,Mar!AE5,IF(Config!$C$6=4,Abr!AE5,IF(Config!$C$6=5,May!AE5,IF(Config!$C$6=6,Jun!AE5,IF(Config!$C$6=7,Jul!AE5,IF(Config!$C$6=8,Ago!AE5,IF(Config!$C$6=9,Set!AE5,IF(Config!$C$6=10,Oct!AE5,IF(Config!$C$6=11,Nov!AE5,IF(Config!$C$6=12,Dic!AE5,0))))))))))))</f>
        <v>0</v>
      </c>
      <c r="AF5" s="177">
        <f>IF(Config!$C$6=1,Ene!AF5,IF(Config!$C$6=2,Feb!AF5,IF(Config!$C$6=3,Mar!AF5,IF(Config!$C$6=4,Abr!AF5,IF(Config!$C$6=5,May!AF5,IF(Config!$C$6=6,Jun!AF5,IF(Config!$C$6=7,Jul!AF5,IF(Config!$C$6=8,Ago!AF5,IF(Config!$C$6=9,Set!AF5,IF(Config!$C$6=10,Oct!AF5,IF(Config!$C$6=11,Nov!AF5,IF(Config!$C$6=12,Dic!AF5,0))))))))))))</f>
        <v>0</v>
      </c>
      <c r="AG5" s="177">
        <f>IF(Config!$C$6=1,Ene!AG5,IF(Config!$C$6=2,Feb!AG5,IF(Config!$C$6=3,Mar!AG5,IF(Config!$C$6=4,Abr!AG5,IF(Config!$C$6=5,May!AG5,IF(Config!$C$6=6,Jun!AG5,IF(Config!$C$6=7,Jul!AG5,IF(Config!$C$6=8,Ago!AG5,IF(Config!$C$6=9,Set!AG5,IF(Config!$C$6=10,Oct!AG5,IF(Config!$C$6=11,Nov!AG5,IF(Config!$C$6=12,Dic!AG5,0))))))))))))</f>
        <v>0</v>
      </c>
      <c r="AH5" s="177">
        <f>IF(Config!$C$6=1,Ene!AH5,IF(Config!$C$6=2,Feb!AH5,IF(Config!$C$6=3,Mar!AH5,IF(Config!$C$6=4,Abr!AH5,IF(Config!$C$6=5,May!AH5,IF(Config!$C$6=6,Jun!AH5,IF(Config!$C$6=7,Jul!AH5,IF(Config!$C$6=8,Ago!AH5,IF(Config!$C$6=9,Set!AH5,IF(Config!$C$6=10,Oct!AH5,IF(Config!$C$6=11,Nov!AH5,IF(Config!$C$6=12,Dic!AH5,0))))))))))))</f>
        <v>12</v>
      </c>
      <c r="AI5" s="177">
        <f>IF(Config!$C$6=1,Ene!AI5,IF(Config!$C$6=2,Feb!AI5,IF(Config!$C$6=3,Mar!AI5,IF(Config!$C$6=4,Abr!AI5,IF(Config!$C$6=5,May!AI5,IF(Config!$C$6=6,Jun!AI5,IF(Config!$C$6=7,Jul!AI5,IF(Config!$C$6=8,Ago!AI5,IF(Config!$C$6=9,Set!AI5,IF(Config!$C$6=10,Oct!AI5,IF(Config!$C$6=11,Nov!AI5,IF(Config!$C$6=12,Dic!AI5,0))))))))))))</f>
        <v>2</v>
      </c>
      <c r="AJ5" s="177">
        <f>IF(Config!$C$6=1,Ene!AJ5,IF(Config!$C$6=2,Feb!AJ5,IF(Config!$C$6=3,Mar!AJ5,IF(Config!$C$6=4,Abr!AJ5,IF(Config!$C$6=5,May!AJ5,IF(Config!$C$6=6,Jun!AJ5,IF(Config!$C$6=7,Jul!AJ5,IF(Config!$C$6=8,Ago!AJ5,IF(Config!$C$6=9,Set!AJ5,IF(Config!$C$6=10,Oct!AJ5,IF(Config!$C$6=11,Nov!AJ5,IF(Config!$C$6=12,Dic!AJ5,0))))))))))))</f>
        <v>0</v>
      </c>
      <c r="AK5" s="177">
        <f>IF(Config!$C$6=1,Ene!AK5,IF(Config!$C$6=2,Feb!AK5,IF(Config!$C$6=3,Mar!AK5,IF(Config!$C$6=4,Abr!AK5,IF(Config!$C$6=5,May!AK5,IF(Config!$C$6=6,Jun!AK5,IF(Config!$C$6=7,Jul!AK5,IF(Config!$C$6=8,Ago!AK5,IF(Config!$C$6=9,Set!AK5,IF(Config!$C$6=10,Oct!AK5,IF(Config!$C$6=11,Nov!AK5,IF(Config!$C$6=12,Dic!AK5,0))))))))))))</f>
        <v>1</v>
      </c>
      <c r="AL5" s="177">
        <f>IF(Config!$C$6=1,Ene!AL5,IF(Config!$C$6=2,Feb!AL5,IF(Config!$C$6=3,Mar!AL5,IF(Config!$C$6=4,Abr!AL5,IF(Config!$C$6=5,May!AL5,IF(Config!$C$6=6,Jun!AL5,IF(Config!$C$6=7,Jul!AL5,IF(Config!$C$6=8,Ago!AL5,IF(Config!$C$6=9,Set!AL5,IF(Config!$C$6=10,Oct!AL5,IF(Config!$C$6=11,Nov!AL5,IF(Config!$C$6=12,Dic!AL5,0))))))))))))</f>
        <v>0</v>
      </c>
      <c r="AM5" s="177">
        <f>IF(Config!$C$6=1,Ene!AM5,IF(Config!$C$6=2,Feb!AM5,IF(Config!$C$6=3,Mar!AM5,IF(Config!$C$6=4,Abr!AM5,IF(Config!$C$6=5,May!AM5,IF(Config!$C$6=6,Jun!AM5,IF(Config!$C$6=7,Jul!AM5,IF(Config!$C$6=8,Ago!AM5,IF(Config!$C$6=9,Set!AM5,IF(Config!$C$6=10,Oct!AM5,IF(Config!$C$6=11,Nov!AM5,IF(Config!$C$6=12,Dic!AM5,0))))))))))))</f>
        <v>3</v>
      </c>
      <c r="AN5" s="177">
        <f>IF(Config!$C$6=1,Ene!AN5,IF(Config!$C$6=2,Feb!AN5,IF(Config!$C$6=3,Mar!AN5,IF(Config!$C$6=4,Abr!AN5,IF(Config!$C$6=5,May!AN5,IF(Config!$C$6=6,Jun!AN5,IF(Config!$C$6=7,Jul!AN5,IF(Config!$C$6=8,Ago!AN5,IF(Config!$C$6=9,Set!AN5,IF(Config!$C$6=10,Oct!AN5,IF(Config!$C$6=11,Nov!AN5,IF(Config!$C$6=12,Dic!AN5,0))))))))))))</f>
        <v>0</v>
      </c>
      <c r="AO5" s="177">
        <f>IF(Config!$C$6=1,Ene!AO5,IF(Config!$C$6=2,Feb!AO5,IF(Config!$C$6=3,Mar!AO5,IF(Config!$C$6=4,Abr!AO5,IF(Config!$C$6=5,May!AO5,IF(Config!$C$6=6,Jun!AO5,IF(Config!$C$6=7,Jul!AO5,IF(Config!$C$6=8,Ago!AO5,IF(Config!$C$6=9,Set!AO5,IF(Config!$C$6=10,Oct!AO5,IF(Config!$C$6=11,Nov!AO5,IF(Config!$C$6=12,Dic!AO5,0))))))))))))</f>
        <v>0</v>
      </c>
      <c r="AP5" s="177">
        <f>IF(Config!$C$6=1,Ene!AP5,IF(Config!$C$6=2,Feb!AP5,IF(Config!$C$6=3,Mar!AP5,IF(Config!$C$6=4,Abr!AP5,IF(Config!$C$6=5,May!AP5,IF(Config!$C$6=6,Jun!AP5,IF(Config!$C$6=7,Jul!AP5,IF(Config!$C$6=8,Ago!AP5,IF(Config!$C$6=9,Set!AP5,IF(Config!$C$6=10,Oct!AP5,IF(Config!$C$6=11,Nov!AP5,IF(Config!$C$6=12,Dic!AP5,0))))))))))))</f>
        <v>0</v>
      </c>
      <c r="AQ5" s="177">
        <f>IF(Config!$C$6=1,Ene!AQ5,IF(Config!$C$6=2,Feb!AQ5,IF(Config!$C$6=3,Mar!AQ5,IF(Config!$C$6=4,Abr!AQ5,IF(Config!$C$6=5,May!AQ5,IF(Config!$C$6=6,Jun!AQ5,IF(Config!$C$6=7,Jul!AQ5,IF(Config!$C$6=8,Ago!AQ5,IF(Config!$C$6=9,Set!AQ5,IF(Config!$C$6=10,Oct!AQ5,IF(Config!$C$6=11,Nov!AQ5,IF(Config!$C$6=12,Dic!AQ5,0))))))))))))</f>
        <v>4</v>
      </c>
      <c r="AR5" s="177">
        <f>IF(Config!$C$6=1,Ene!AR5,IF(Config!$C$6=2,Feb!AR5,IF(Config!$C$6=3,Mar!AR5,IF(Config!$C$6=4,Abr!AR5,IF(Config!$C$6=5,May!AR5,IF(Config!$C$6=6,Jun!AR5,IF(Config!$C$6=7,Jul!AR5,IF(Config!$C$6=8,Ago!AR5,IF(Config!$C$6=9,Set!AR5,IF(Config!$C$6=10,Oct!AR5,IF(Config!$C$6=11,Nov!AR5,IF(Config!$C$6=12,Dic!AR5,0))))))))))))</f>
        <v>0</v>
      </c>
      <c r="AT5" s="48">
        <f t="shared" ref="AT5:AT8" si="6">SUM(D5)</f>
        <v>36</v>
      </c>
      <c r="AU5" s="48">
        <f t="shared" ref="AU5:AU27" si="7">+SUM(F5:O5)</f>
        <v>28</v>
      </c>
      <c r="AV5" s="48">
        <f t="shared" ref="AV5:AV27" si="8">+SUM(P5:R5)</f>
        <v>0</v>
      </c>
      <c r="AW5" s="48">
        <f t="shared" si="0"/>
        <v>1</v>
      </c>
      <c r="AX5" s="48">
        <f t="shared" si="1"/>
        <v>15</v>
      </c>
      <c r="AY5" s="48">
        <f t="shared" si="2"/>
        <v>0</v>
      </c>
      <c r="AZ5" s="48">
        <f t="shared" si="3"/>
        <v>14</v>
      </c>
      <c r="BA5" s="49">
        <f t="shared" si="4"/>
        <v>4</v>
      </c>
      <c r="BB5" s="48">
        <f t="shared" si="5"/>
        <v>4</v>
      </c>
      <c r="BC5" s="65">
        <f t="shared" ref="BC5:BC27" si="9">SUM(AT5:BB5)</f>
        <v>102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f>IF(Config!$C$6=1,Ene!D6,IF(Config!$C$6=2,Feb!D6,IF(Config!$C$6=3,Mar!D6,IF(Config!$C$6=4,Abr!D6,IF(Config!$C$6=5,May!D6,IF(Config!$C$6=6,Jun!D6,IF(Config!$C$6=7,Jul!D6,IF(Config!$C$6=8,Ago!D6,IF(Config!$C$6=9,Set!D6,IF(Config!$C$6=10,Oct!D6,IF(Config!$C$6=11,Nov!D6,IF(Config!$C$6=12,Dic!D6,0))))))))))))</f>
        <v>92</v>
      </c>
      <c r="E6" s="177">
        <f>IF(Config!$C$6=1,Ene!E6,IF(Config!$C$6=2,Feb!E6,IF(Config!$C$6=3,Mar!E6,IF(Config!$C$6=4,Abr!E6,IF(Config!$C$6=5,May!E6,IF(Config!$C$6=6,Jun!E6,IF(Config!$C$6=7,Jul!E6,IF(Config!$C$6=8,Ago!E6,IF(Config!$C$6=9,Set!E6,IF(Config!$C$6=10,Oct!E6,IF(Config!$C$6=11,Nov!E6,IF(Config!$C$6=12,Dic!E6,0))))))))))))</f>
        <v>0</v>
      </c>
      <c r="F6" s="177">
        <f>IF(Config!$C$6=1,Ene!F6,IF(Config!$C$6=2,Feb!F6,IF(Config!$C$6=3,Mar!F6,IF(Config!$C$6=4,Abr!F6,IF(Config!$C$6=5,May!F6,IF(Config!$C$6=6,Jun!F6,IF(Config!$C$6=7,Jul!F6,IF(Config!$C$6=8,Ago!F6,IF(Config!$C$6=9,Set!F6,IF(Config!$C$6=10,Oct!F6,IF(Config!$C$6=11,Nov!F6,IF(Config!$C$6=12,Dic!F6,0))))))))))))</f>
        <v>20</v>
      </c>
      <c r="G6" s="177">
        <f>IF(Config!$C$6=1,Ene!G6,IF(Config!$C$6=2,Feb!G6,IF(Config!$C$6=3,Mar!G6,IF(Config!$C$6=4,Abr!G6,IF(Config!$C$6=5,May!G6,IF(Config!$C$6=6,Jun!G6,IF(Config!$C$6=7,Jul!G6,IF(Config!$C$6=8,Ago!G6,IF(Config!$C$6=9,Set!G6,IF(Config!$C$6=10,Oct!G6,IF(Config!$C$6=11,Nov!G6,IF(Config!$C$6=12,Dic!G6,0))))))))))))</f>
        <v>0</v>
      </c>
      <c r="H6" s="177">
        <f>IF(Config!$C$6=1,Ene!H6,IF(Config!$C$6=2,Feb!H6,IF(Config!$C$6=3,Mar!H6,IF(Config!$C$6=4,Abr!H6,IF(Config!$C$6=5,May!H6,IF(Config!$C$6=6,Jun!H6,IF(Config!$C$6=7,Jul!H6,IF(Config!$C$6=8,Ago!H6,IF(Config!$C$6=9,Set!H6,IF(Config!$C$6=10,Oct!H6,IF(Config!$C$6=11,Nov!H6,IF(Config!$C$6=12,Dic!H6,0))))))))))))</f>
        <v>0</v>
      </c>
      <c r="I6" s="177">
        <f>IF(Config!$C$6=1,Ene!I6,IF(Config!$C$6=2,Feb!I6,IF(Config!$C$6=3,Mar!I6,IF(Config!$C$6=4,Abr!I6,IF(Config!$C$6=5,May!I6,IF(Config!$C$6=6,Jun!I6,IF(Config!$C$6=7,Jul!I6,IF(Config!$C$6=8,Ago!I6,IF(Config!$C$6=9,Set!I6,IF(Config!$C$6=10,Oct!I6,IF(Config!$C$6=11,Nov!I6,IF(Config!$C$6=12,Dic!I6,0))))))))))))</f>
        <v>2</v>
      </c>
      <c r="J6" s="177">
        <f>IF(Config!$C$6=1,Ene!J6,IF(Config!$C$6=2,Feb!J6,IF(Config!$C$6=3,Mar!J6,IF(Config!$C$6=4,Abr!J6,IF(Config!$C$6=5,May!J6,IF(Config!$C$6=6,Jun!J6,IF(Config!$C$6=7,Jul!J6,IF(Config!$C$6=8,Ago!J6,IF(Config!$C$6=9,Set!J6,IF(Config!$C$6=10,Oct!J6,IF(Config!$C$6=11,Nov!J6,IF(Config!$C$6=12,Dic!J6,0))))))))))))</f>
        <v>0</v>
      </c>
      <c r="K6" s="177">
        <f>IF(Config!$C$6=1,Ene!K6,IF(Config!$C$6=2,Feb!K6,IF(Config!$C$6=3,Mar!K6,IF(Config!$C$6=4,Abr!K6,IF(Config!$C$6=5,May!K6,IF(Config!$C$6=6,Jun!K6,IF(Config!$C$6=7,Jul!K6,IF(Config!$C$6=8,Ago!K6,IF(Config!$C$6=9,Set!K6,IF(Config!$C$6=10,Oct!K6,IF(Config!$C$6=11,Nov!K6,IF(Config!$C$6=12,Dic!K6,0))))))))))))</f>
        <v>0</v>
      </c>
      <c r="L6" s="177">
        <f>IF(Config!$C$6=1,Ene!L6,IF(Config!$C$6=2,Feb!L6,IF(Config!$C$6=3,Mar!L6,IF(Config!$C$6=4,Abr!L6,IF(Config!$C$6=5,May!L6,IF(Config!$C$6=6,Jun!L6,IF(Config!$C$6=7,Jul!L6,IF(Config!$C$6=8,Ago!L6,IF(Config!$C$6=9,Set!L6,IF(Config!$C$6=10,Oct!L6,IF(Config!$C$6=11,Nov!L6,IF(Config!$C$6=12,Dic!L6,0))))))))))))</f>
        <v>0</v>
      </c>
      <c r="M6" s="177">
        <f>IF(Config!$C$6=1,Ene!M6,IF(Config!$C$6=2,Feb!M6,IF(Config!$C$6=3,Mar!M6,IF(Config!$C$6=4,Abr!M6,IF(Config!$C$6=5,May!M6,IF(Config!$C$6=6,Jun!M6,IF(Config!$C$6=7,Jul!M6,IF(Config!$C$6=8,Ago!M6,IF(Config!$C$6=9,Set!M6,IF(Config!$C$6=10,Oct!M6,IF(Config!$C$6=11,Nov!M6,IF(Config!$C$6=12,Dic!M6,0))))))))))))</f>
        <v>0</v>
      </c>
      <c r="N6" s="177">
        <f>IF(Config!$C$6=1,Ene!N6,IF(Config!$C$6=2,Feb!N6,IF(Config!$C$6=3,Mar!N6,IF(Config!$C$6=4,Abr!N6,IF(Config!$C$6=5,May!N6,IF(Config!$C$6=6,Jun!N6,IF(Config!$C$6=7,Jul!N6,IF(Config!$C$6=8,Ago!N6,IF(Config!$C$6=9,Set!N6,IF(Config!$C$6=10,Oct!N6,IF(Config!$C$6=11,Nov!N6,IF(Config!$C$6=12,Dic!N6,0))))))))))))</f>
        <v>0</v>
      </c>
      <c r="O6" s="177">
        <f>IF(Config!$C$6=1,Ene!O6,IF(Config!$C$6=2,Feb!O6,IF(Config!$C$6=3,Mar!O6,IF(Config!$C$6=4,Abr!O6,IF(Config!$C$6=5,May!O6,IF(Config!$C$6=6,Jun!O6,IF(Config!$C$6=7,Jul!O6,IF(Config!$C$6=8,Ago!O6,IF(Config!$C$6=9,Set!O6,IF(Config!$C$6=10,Oct!O6,IF(Config!$C$6=11,Nov!O6,IF(Config!$C$6=12,Dic!O6,0))))))))))))</f>
        <v>0</v>
      </c>
      <c r="P6" s="177">
        <f>IF(Config!$C$6=1,Ene!P6,IF(Config!$C$6=2,Feb!P6,IF(Config!$C$6=3,Mar!P6,IF(Config!$C$6=4,Abr!P6,IF(Config!$C$6=5,May!P6,IF(Config!$C$6=6,Jun!P6,IF(Config!$C$6=7,Jul!P6,IF(Config!$C$6=8,Ago!P6,IF(Config!$C$6=9,Set!P6,IF(Config!$C$6=10,Oct!P6,IF(Config!$C$6=11,Nov!P6,IF(Config!$C$6=12,Dic!P6,0))))))))))))</f>
        <v>0</v>
      </c>
      <c r="Q6" s="177">
        <f>IF(Config!$C$6=1,Ene!Q6,IF(Config!$C$6=2,Feb!Q6,IF(Config!$C$6=3,Mar!Q6,IF(Config!$C$6=4,Abr!Q6,IF(Config!$C$6=5,May!Q6,IF(Config!$C$6=6,Jun!Q6,IF(Config!$C$6=7,Jul!Q6,IF(Config!$C$6=8,Ago!Q6,IF(Config!$C$6=9,Set!Q6,IF(Config!$C$6=10,Oct!Q6,IF(Config!$C$6=11,Nov!Q6,IF(Config!$C$6=12,Dic!Q6,0))))))))))))</f>
        <v>0</v>
      </c>
      <c r="R6" s="177">
        <f>IF(Config!$C$6=1,Ene!R6,IF(Config!$C$6=2,Feb!R6,IF(Config!$C$6=3,Mar!R6,IF(Config!$C$6=4,Abr!R6,IF(Config!$C$6=5,May!R6,IF(Config!$C$6=6,Jun!R6,IF(Config!$C$6=7,Jul!R6,IF(Config!$C$6=8,Ago!R6,IF(Config!$C$6=9,Set!R6,IF(Config!$C$6=10,Oct!R6,IF(Config!$C$6=11,Nov!R6,IF(Config!$C$6=12,Dic!R6,0))))))))))))</f>
        <v>0</v>
      </c>
      <c r="S6" s="177">
        <f>IF(Config!$C$6=1,Ene!S6,IF(Config!$C$6=2,Feb!S6,IF(Config!$C$6=3,Mar!S6,IF(Config!$C$6=4,Abr!S6,IF(Config!$C$6=5,May!S6,IF(Config!$C$6=6,Jun!S6,IF(Config!$C$6=7,Jul!S6,IF(Config!$C$6=8,Ago!S6,IF(Config!$C$6=9,Set!S6,IF(Config!$C$6=10,Oct!S6,IF(Config!$C$6=11,Nov!S6,IF(Config!$C$6=12,Dic!S6,0))))))))))))</f>
        <v>1</v>
      </c>
      <c r="T6" s="177">
        <f>IF(Config!$C$6=1,Ene!T6,IF(Config!$C$6=2,Feb!T6,IF(Config!$C$6=3,Mar!T6,IF(Config!$C$6=4,Abr!T6,IF(Config!$C$6=5,May!T6,IF(Config!$C$6=6,Jun!T6,IF(Config!$C$6=7,Jul!T6,IF(Config!$C$6=8,Ago!T6,IF(Config!$C$6=9,Set!T6,IF(Config!$C$6=10,Oct!T6,IF(Config!$C$6=11,Nov!T6,IF(Config!$C$6=12,Dic!T6,0))))))))))))</f>
        <v>0</v>
      </c>
      <c r="U6" s="177">
        <f>IF(Config!$C$6=1,Ene!U6,IF(Config!$C$6=2,Feb!U6,IF(Config!$C$6=3,Mar!U6,IF(Config!$C$6=4,Abr!U6,IF(Config!$C$6=5,May!U6,IF(Config!$C$6=6,Jun!U6,IF(Config!$C$6=7,Jul!U6,IF(Config!$C$6=8,Ago!U6,IF(Config!$C$6=9,Set!U6,IF(Config!$C$6=10,Oct!U6,IF(Config!$C$6=11,Nov!U6,IF(Config!$C$6=12,Dic!U6,0))))))))))))</f>
        <v>0</v>
      </c>
      <c r="V6" s="177">
        <f>IF(Config!$C$6=1,Ene!V6,IF(Config!$C$6=2,Feb!V6,IF(Config!$C$6=3,Mar!V6,IF(Config!$C$6=4,Abr!V6,IF(Config!$C$6=5,May!V6,IF(Config!$C$6=6,Jun!V6,IF(Config!$C$6=7,Jul!V6,IF(Config!$C$6=8,Ago!V6,IF(Config!$C$6=9,Set!V6,IF(Config!$C$6=10,Oct!V6,IF(Config!$C$6=11,Nov!V6,IF(Config!$C$6=12,Dic!V6,0))))))))))))</f>
        <v>0</v>
      </c>
      <c r="W6" s="177">
        <f>IF(Config!$C$6=1,Ene!W6,IF(Config!$C$6=2,Feb!W6,IF(Config!$C$6=3,Mar!W6,IF(Config!$C$6=4,Abr!W6,IF(Config!$C$6=5,May!W6,IF(Config!$C$6=6,Jun!W6,IF(Config!$C$6=7,Jul!W6,IF(Config!$C$6=8,Ago!W6,IF(Config!$C$6=9,Set!W6,IF(Config!$C$6=10,Oct!W6,IF(Config!$C$6=11,Nov!W6,IF(Config!$C$6=12,Dic!W6,0))))))))))))</f>
        <v>3</v>
      </c>
      <c r="X6" s="177">
        <f>IF(Config!$C$6=1,Ene!X6,IF(Config!$C$6=2,Feb!X6,IF(Config!$C$6=3,Mar!X6,IF(Config!$C$6=4,Abr!X6,IF(Config!$C$6=5,May!X6,IF(Config!$C$6=6,Jun!X6,IF(Config!$C$6=7,Jul!X6,IF(Config!$C$6=8,Ago!X6,IF(Config!$C$6=9,Set!X6,IF(Config!$C$6=10,Oct!X6,IF(Config!$C$6=11,Nov!X6,IF(Config!$C$6=12,Dic!X6,0))))))))))))</f>
        <v>15</v>
      </c>
      <c r="Y6" s="177">
        <f>IF(Config!$C$6=1,Ene!Y6,IF(Config!$C$6=2,Feb!Y6,IF(Config!$C$6=3,Mar!Y6,IF(Config!$C$6=4,Abr!Y6,IF(Config!$C$6=5,May!Y6,IF(Config!$C$6=6,Jun!Y6,IF(Config!$C$6=7,Jul!Y6,IF(Config!$C$6=8,Ago!Y6,IF(Config!$C$6=9,Set!Y6,IF(Config!$C$6=10,Oct!Y6,IF(Config!$C$6=11,Nov!Y6,IF(Config!$C$6=12,Dic!Y6,0))))))))))))</f>
        <v>0</v>
      </c>
      <c r="Z6" s="177">
        <f>IF(Config!$C$6=1,Ene!Z6,IF(Config!$C$6=2,Feb!Z6,IF(Config!$C$6=3,Mar!Z6,IF(Config!$C$6=4,Abr!Z6,IF(Config!$C$6=5,May!Z6,IF(Config!$C$6=6,Jun!Z6,IF(Config!$C$6=7,Jul!Z6,IF(Config!$C$6=8,Ago!Z6,IF(Config!$C$6=9,Set!Z6,IF(Config!$C$6=10,Oct!Z6,IF(Config!$C$6=11,Nov!Z6,IF(Config!$C$6=12,Dic!Z6,0))))))))))))</f>
        <v>2</v>
      </c>
      <c r="AA6" s="177">
        <f>IF(Config!$C$6=1,Ene!AA6,IF(Config!$C$6=2,Feb!AA6,IF(Config!$C$6=3,Mar!AA6,IF(Config!$C$6=4,Abr!AA6,IF(Config!$C$6=5,May!AA6,IF(Config!$C$6=6,Jun!AA6,IF(Config!$C$6=7,Jul!AA6,IF(Config!$C$6=8,Ago!AA6,IF(Config!$C$6=9,Set!AA6,IF(Config!$C$6=10,Oct!AA6,IF(Config!$C$6=11,Nov!AA6,IF(Config!$C$6=12,Dic!AA6,0))))))))))))</f>
        <v>0</v>
      </c>
      <c r="AB6" s="177">
        <f>IF(Config!$C$6=1,Ene!AB6,IF(Config!$C$6=2,Feb!AB6,IF(Config!$C$6=3,Mar!AB6,IF(Config!$C$6=4,Abr!AB6,IF(Config!$C$6=5,May!AB6,IF(Config!$C$6=6,Jun!AB6,IF(Config!$C$6=7,Jul!AB6,IF(Config!$C$6=8,Ago!AB6,IF(Config!$C$6=9,Set!AB6,IF(Config!$C$6=10,Oct!AB6,IF(Config!$C$6=11,Nov!AB6,IF(Config!$C$6=12,Dic!AB6,0))))))))))))</f>
        <v>0</v>
      </c>
      <c r="AC6" s="177">
        <f>IF(Config!$C$6=1,Ene!AC6,IF(Config!$C$6=2,Feb!AC6,IF(Config!$C$6=3,Mar!AC6,IF(Config!$C$6=4,Abr!AC6,IF(Config!$C$6=5,May!AC6,IF(Config!$C$6=6,Jun!AC6,IF(Config!$C$6=7,Jul!AC6,IF(Config!$C$6=8,Ago!AC6,IF(Config!$C$6=9,Set!AC6,IF(Config!$C$6=10,Oct!AC6,IF(Config!$C$6=11,Nov!AC6,IF(Config!$C$6=12,Dic!AC6,0))))))))))))</f>
        <v>11</v>
      </c>
      <c r="AD6" s="177">
        <f>IF(Config!$C$6=1,Ene!AD6,IF(Config!$C$6=2,Feb!AD6,IF(Config!$C$6=3,Mar!AD6,IF(Config!$C$6=4,Abr!AD6,IF(Config!$C$6=5,May!AD6,IF(Config!$C$6=6,Jun!AD6,IF(Config!$C$6=7,Jul!AD6,IF(Config!$C$6=8,Ago!AD6,IF(Config!$C$6=9,Set!AD6,IF(Config!$C$6=10,Oct!AD6,IF(Config!$C$6=11,Nov!AD6,IF(Config!$C$6=12,Dic!AD6,0))))))))))))</f>
        <v>0</v>
      </c>
      <c r="AE6" s="177">
        <f>IF(Config!$C$6=1,Ene!AE6,IF(Config!$C$6=2,Feb!AE6,IF(Config!$C$6=3,Mar!AE6,IF(Config!$C$6=4,Abr!AE6,IF(Config!$C$6=5,May!AE6,IF(Config!$C$6=6,Jun!AE6,IF(Config!$C$6=7,Jul!AE6,IF(Config!$C$6=8,Ago!AE6,IF(Config!$C$6=9,Set!AE6,IF(Config!$C$6=10,Oct!AE6,IF(Config!$C$6=11,Nov!AE6,IF(Config!$C$6=12,Dic!AE6,0))))))))))))</f>
        <v>4</v>
      </c>
      <c r="AF6" s="177">
        <f>IF(Config!$C$6=1,Ene!AF6,IF(Config!$C$6=2,Feb!AF6,IF(Config!$C$6=3,Mar!AF6,IF(Config!$C$6=4,Abr!AF6,IF(Config!$C$6=5,May!AF6,IF(Config!$C$6=6,Jun!AF6,IF(Config!$C$6=7,Jul!AF6,IF(Config!$C$6=8,Ago!AF6,IF(Config!$C$6=9,Set!AF6,IF(Config!$C$6=10,Oct!AF6,IF(Config!$C$6=11,Nov!AF6,IF(Config!$C$6=12,Dic!AF6,0))))))))))))</f>
        <v>1</v>
      </c>
      <c r="AG6" s="177">
        <f>IF(Config!$C$6=1,Ene!AG6,IF(Config!$C$6=2,Feb!AG6,IF(Config!$C$6=3,Mar!AG6,IF(Config!$C$6=4,Abr!AG6,IF(Config!$C$6=5,May!AG6,IF(Config!$C$6=6,Jun!AG6,IF(Config!$C$6=7,Jul!AG6,IF(Config!$C$6=8,Ago!AG6,IF(Config!$C$6=9,Set!AG6,IF(Config!$C$6=10,Oct!AG6,IF(Config!$C$6=11,Nov!AG6,IF(Config!$C$6=12,Dic!AG6,0))))))))))))</f>
        <v>2</v>
      </c>
      <c r="AH6" s="177">
        <f>IF(Config!$C$6=1,Ene!AH6,IF(Config!$C$6=2,Feb!AH6,IF(Config!$C$6=3,Mar!AH6,IF(Config!$C$6=4,Abr!AH6,IF(Config!$C$6=5,May!AH6,IF(Config!$C$6=6,Jun!AH6,IF(Config!$C$6=7,Jul!AH6,IF(Config!$C$6=8,Ago!AH6,IF(Config!$C$6=9,Set!AH6,IF(Config!$C$6=10,Oct!AH6,IF(Config!$C$6=11,Nov!AH6,IF(Config!$C$6=12,Dic!AH6,0))))))))))))</f>
        <v>9</v>
      </c>
      <c r="AI6" s="177">
        <f>IF(Config!$C$6=1,Ene!AI6,IF(Config!$C$6=2,Feb!AI6,IF(Config!$C$6=3,Mar!AI6,IF(Config!$C$6=4,Abr!AI6,IF(Config!$C$6=5,May!AI6,IF(Config!$C$6=6,Jun!AI6,IF(Config!$C$6=7,Jul!AI6,IF(Config!$C$6=8,Ago!AI6,IF(Config!$C$6=9,Set!AI6,IF(Config!$C$6=10,Oct!AI6,IF(Config!$C$6=11,Nov!AI6,IF(Config!$C$6=12,Dic!AI6,0))))))))))))</f>
        <v>2</v>
      </c>
      <c r="AJ6" s="177">
        <f>IF(Config!$C$6=1,Ene!AJ6,IF(Config!$C$6=2,Feb!AJ6,IF(Config!$C$6=3,Mar!AJ6,IF(Config!$C$6=4,Abr!AJ6,IF(Config!$C$6=5,May!AJ6,IF(Config!$C$6=6,Jun!AJ6,IF(Config!$C$6=7,Jul!AJ6,IF(Config!$C$6=8,Ago!AJ6,IF(Config!$C$6=9,Set!AJ6,IF(Config!$C$6=10,Oct!AJ6,IF(Config!$C$6=11,Nov!AJ6,IF(Config!$C$6=12,Dic!AJ6,0))))))))))))</f>
        <v>0</v>
      </c>
      <c r="AK6" s="177">
        <f>IF(Config!$C$6=1,Ene!AK6,IF(Config!$C$6=2,Feb!AK6,IF(Config!$C$6=3,Mar!AK6,IF(Config!$C$6=4,Abr!AK6,IF(Config!$C$6=5,May!AK6,IF(Config!$C$6=6,Jun!AK6,IF(Config!$C$6=7,Jul!AK6,IF(Config!$C$6=8,Ago!AK6,IF(Config!$C$6=9,Set!AK6,IF(Config!$C$6=10,Oct!AK6,IF(Config!$C$6=11,Nov!AK6,IF(Config!$C$6=12,Dic!AK6,0))))))))))))</f>
        <v>4</v>
      </c>
      <c r="AL6" s="177">
        <f>IF(Config!$C$6=1,Ene!AL6,IF(Config!$C$6=2,Feb!AL6,IF(Config!$C$6=3,Mar!AL6,IF(Config!$C$6=4,Abr!AL6,IF(Config!$C$6=5,May!AL6,IF(Config!$C$6=6,Jun!AL6,IF(Config!$C$6=7,Jul!AL6,IF(Config!$C$6=8,Ago!AL6,IF(Config!$C$6=9,Set!AL6,IF(Config!$C$6=10,Oct!AL6,IF(Config!$C$6=11,Nov!AL6,IF(Config!$C$6=12,Dic!AL6,0))))))))))))</f>
        <v>0</v>
      </c>
      <c r="AM6" s="177">
        <f>IF(Config!$C$6=1,Ene!AM6,IF(Config!$C$6=2,Feb!AM6,IF(Config!$C$6=3,Mar!AM6,IF(Config!$C$6=4,Abr!AM6,IF(Config!$C$6=5,May!AM6,IF(Config!$C$6=6,Jun!AM6,IF(Config!$C$6=7,Jul!AM6,IF(Config!$C$6=8,Ago!AM6,IF(Config!$C$6=9,Set!AM6,IF(Config!$C$6=10,Oct!AM6,IF(Config!$C$6=11,Nov!AM6,IF(Config!$C$6=12,Dic!AM6,0))))))))))))</f>
        <v>2</v>
      </c>
      <c r="AN6" s="177">
        <f>IF(Config!$C$6=1,Ene!AN6,IF(Config!$C$6=2,Feb!AN6,IF(Config!$C$6=3,Mar!AN6,IF(Config!$C$6=4,Abr!AN6,IF(Config!$C$6=5,May!AN6,IF(Config!$C$6=6,Jun!AN6,IF(Config!$C$6=7,Jul!AN6,IF(Config!$C$6=8,Ago!AN6,IF(Config!$C$6=9,Set!AN6,IF(Config!$C$6=10,Oct!AN6,IF(Config!$C$6=11,Nov!AN6,IF(Config!$C$6=12,Dic!AN6,0))))))))))))</f>
        <v>0</v>
      </c>
      <c r="AO6" s="177">
        <f>IF(Config!$C$6=1,Ene!AO6,IF(Config!$C$6=2,Feb!AO6,IF(Config!$C$6=3,Mar!AO6,IF(Config!$C$6=4,Abr!AO6,IF(Config!$C$6=5,May!AO6,IF(Config!$C$6=6,Jun!AO6,IF(Config!$C$6=7,Jul!AO6,IF(Config!$C$6=8,Ago!AO6,IF(Config!$C$6=9,Set!AO6,IF(Config!$C$6=10,Oct!AO6,IF(Config!$C$6=11,Nov!AO6,IF(Config!$C$6=12,Dic!AO6,0))))))))))))</f>
        <v>2</v>
      </c>
      <c r="AP6" s="177">
        <f>IF(Config!$C$6=1,Ene!AP6,IF(Config!$C$6=2,Feb!AP6,IF(Config!$C$6=3,Mar!AP6,IF(Config!$C$6=4,Abr!AP6,IF(Config!$C$6=5,May!AP6,IF(Config!$C$6=6,Jun!AP6,IF(Config!$C$6=7,Jul!AP6,IF(Config!$C$6=8,Ago!AP6,IF(Config!$C$6=9,Set!AP6,IF(Config!$C$6=10,Oct!AP6,IF(Config!$C$6=11,Nov!AP6,IF(Config!$C$6=12,Dic!AP6,0))))))))))))</f>
        <v>0</v>
      </c>
      <c r="AQ6" s="177">
        <f>IF(Config!$C$6=1,Ene!AQ6,IF(Config!$C$6=2,Feb!AQ6,IF(Config!$C$6=3,Mar!AQ6,IF(Config!$C$6=4,Abr!AQ6,IF(Config!$C$6=5,May!AQ6,IF(Config!$C$6=6,Jun!AQ6,IF(Config!$C$6=7,Jul!AQ6,IF(Config!$C$6=8,Ago!AQ6,IF(Config!$C$6=9,Set!AQ6,IF(Config!$C$6=10,Oct!AQ6,IF(Config!$C$6=11,Nov!AQ6,IF(Config!$C$6=12,Dic!AQ6,0))))))))))))</f>
        <v>4</v>
      </c>
      <c r="AR6" s="177">
        <f>IF(Config!$C$6=1,Ene!AR6,IF(Config!$C$6=2,Feb!AR6,IF(Config!$C$6=3,Mar!AR6,IF(Config!$C$6=4,Abr!AR6,IF(Config!$C$6=5,May!AR6,IF(Config!$C$6=6,Jun!AR6,IF(Config!$C$6=7,Jul!AR6,IF(Config!$C$6=8,Ago!AR6,IF(Config!$C$6=9,Set!AR6,IF(Config!$C$6=10,Oct!AR6,IF(Config!$C$6=11,Nov!AR6,IF(Config!$C$6=12,Dic!AR6,0))))))))))))</f>
        <v>0</v>
      </c>
      <c r="AT6" s="48">
        <f t="shared" si="6"/>
        <v>92</v>
      </c>
      <c r="AU6" s="48">
        <f t="shared" si="7"/>
        <v>22</v>
      </c>
      <c r="AV6" s="48">
        <f t="shared" si="8"/>
        <v>0</v>
      </c>
      <c r="AW6" s="48">
        <f t="shared" si="0"/>
        <v>1</v>
      </c>
      <c r="AX6" s="48">
        <f t="shared" si="1"/>
        <v>20</v>
      </c>
      <c r="AY6" s="48">
        <f t="shared" si="2"/>
        <v>18</v>
      </c>
      <c r="AZ6" s="48">
        <f t="shared" si="3"/>
        <v>11</v>
      </c>
      <c r="BA6" s="49">
        <f t="shared" si="4"/>
        <v>6</v>
      </c>
      <c r="BB6" s="48">
        <f t="shared" si="5"/>
        <v>6</v>
      </c>
      <c r="BC6" s="65">
        <f t="shared" si="9"/>
        <v>176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f>IF(Config!$C$6=1,Ene!D7,IF(Config!$C$6=2,Feb!D7,IF(Config!$C$6=3,Mar!D7,IF(Config!$C$6=4,Abr!D7,IF(Config!$C$6=5,May!D7,IF(Config!$C$6=6,Jun!D7,IF(Config!$C$6=7,Jul!D7,IF(Config!$C$6=8,Ago!D7,IF(Config!$C$6=9,Set!D7,IF(Config!$C$6=10,Oct!D7,IF(Config!$C$6=11,Nov!D7,IF(Config!$C$6=12,Dic!D7,0))))))))))))</f>
        <v>1</v>
      </c>
      <c r="E7" s="177">
        <f>IF(Config!$C$6=1,Ene!E7,IF(Config!$C$6=2,Feb!E7,IF(Config!$C$6=3,Mar!E7,IF(Config!$C$6=4,Abr!E7,IF(Config!$C$6=5,May!E7,IF(Config!$C$6=6,Jun!E7,IF(Config!$C$6=7,Jul!E7,IF(Config!$C$6=8,Ago!E7,IF(Config!$C$6=9,Set!E7,IF(Config!$C$6=10,Oct!E7,IF(Config!$C$6=11,Nov!E7,IF(Config!$C$6=12,Dic!E7,0))))))))))))</f>
        <v>0</v>
      </c>
      <c r="F7" s="177">
        <f>IF(Config!$C$6=1,Ene!F7,IF(Config!$C$6=2,Feb!F7,IF(Config!$C$6=3,Mar!F7,IF(Config!$C$6=4,Abr!F7,IF(Config!$C$6=5,May!F7,IF(Config!$C$6=6,Jun!F7,IF(Config!$C$6=7,Jul!F7,IF(Config!$C$6=8,Ago!F7,IF(Config!$C$6=9,Set!F7,IF(Config!$C$6=10,Oct!F7,IF(Config!$C$6=11,Nov!F7,IF(Config!$C$6=12,Dic!F7,0))))))))))))</f>
        <v>219</v>
      </c>
      <c r="G7" s="177">
        <f>IF(Config!$C$6=1,Ene!G7,IF(Config!$C$6=2,Feb!G7,IF(Config!$C$6=3,Mar!G7,IF(Config!$C$6=4,Abr!G7,IF(Config!$C$6=5,May!G7,IF(Config!$C$6=6,Jun!G7,IF(Config!$C$6=7,Jul!G7,IF(Config!$C$6=8,Ago!G7,IF(Config!$C$6=9,Set!G7,IF(Config!$C$6=10,Oct!G7,IF(Config!$C$6=11,Nov!G7,IF(Config!$C$6=12,Dic!G7,0))))))))))))</f>
        <v>18</v>
      </c>
      <c r="H7" s="177">
        <f>IF(Config!$C$6=1,Ene!H7,IF(Config!$C$6=2,Feb!H7,IF(Config!$C$6=3,Mar!H7,IF(Config!$C$6=4,Abr!H7,IF(Config!$C$6=5,May!H7,IF(Config!$C$6=6,Jun!H7,IF(Config!$C$6=7,Jul!H7,IF(Config!$C$6=8,Ago!H7,IF(Config!$C$6=9,Set!H7,IF(Config!$C$6=10,Oct!H7,IF(Config!$C$6=11,Nov!H7,IF(Config!$C$6=12,Dic!H7,0))))))))))))</f>
        <v>7</v>
      </c>
      <c r="I7" s="177">
        <f>IF(Config!$C$6=1,Ene!I7,IF(Config!$C$6=2,Feb!I7,IF(Config!$C$6=3,Mar!I7,IF(Config!$C$6=4,Abr!I7,IF(Config!$C$6=5,May!I7,IF(Config!$C$6=6,Jun!I7,IF(Config!$C$6=7,Jul!I7,IF(Config!$C$6=8,Ago!I7,IF(Config!$C$6=9,Set!I7,IF(Config!$C$6=10,Oct!I7,IF(Config!$C$6=11,Nov!I7,IF(Config!$C$6=12,Dic!I7,0))))))))))))</f>
        <v>10</v>
      </c>
      <c r="J7" s="177">
        <f>IF(Config!$C$6=1,Ene!J7,IF(Config!$C$6=2,Feb!J7,IF(Config!$C$6=3,Mar!J7,IF(Config!$C$6=4,Abr!J7,IF(Config!$C$6=5,May!J7,IF(Config!$C$6=6,Jun!J7,IF(Config!$C$6=7,Jul!J7,IF(Config!$C$6=8,Ago!J7,IF(Config!$C$6=9,Set!J7,IF(Config!$C$6=10,Oct!J7,IF(Config!$C$6=11,Nov!J7,IF(Config!$C$6=12,Dic!J7,0))))))))))))</f>
        <v>37</v>
      </c>
      <c r="K7" s="177">
        <f>IF(Config!$C$6=1,Ene!K7,IF(Config!$C$6=2,Feb!K7,IF(Config!$C$6=3,Mar!K7,IF(Config!$C$6=4,Abr!K7,IF(Config!$C$6=5,May!K7,IF(Config!$C$6=6,Jun!K7,IF(Config!$C$6=7,Jul!K7,IF(Config!$C$6=8,Ago!K7,IF(Config!$C$6=9,Set!K7,IF(Config!$C$6=10,Oct!K7,IF(Config!$C$6=11,Nov!K7,IF(Config!$C$6=12,Dic!K7,0))))))))))))</f>
        <v>1</v>
      </c>
      <c r="L7" s="177">
        <f>IF(Config!$C$6=1,Ene!L7,IF(Config!$C$6=2,Feb!L7,IF(Config!$C$6=3,Mar!L7,IF(Config!$C$6=4,Abr!L7,IF(Config!$C$6=5,May!L7,IF(Config!$C$6=6,Jun!L7,IF(Config!$C$6=7,Jul!L7,IF(Config!$C$6=8,Ago!L7,IF(Config!$C$6=9,Set!L7,IF(Config!$C$6=10,Oct!L7,IF(Config!$C$6=11,Nov!L7,IF(Config!$C$6=12,Dic!L7,0))))))))))))</f>
        <v>8</v>
      </c>
      <c r="M7" s="177">
        <f>IF(Config!$C$6=1,Ene!M7,IF(Config!$C$6=2,Feb!M7,IF(Config!$C$6=3,Mar!M7,IF(Config!$C$6=4,Abr!M7,IF(Config!$C$6=5,May!M7,IF(Config!$C$6=6,Jun!M7,IF(Config!$C$6=7,Jul!M7,IF(Config!$C$6=8,Ago!M7,IF(Config!$C$6=9,Set!M7,IF(Config!$C$6=10,Oct!M7,IF(Config!$C$6=11,Nov!M7,IF(Config!$C$6=12,Dic!M7,0))))))))))))</f>
        <v>13</v>
      </c>
      <c r="N7" s="177">
        <f>IF(Config!$C$6=1,Ene!N7,IF(Config!$C$6=2,Feb!N7,IF(Config!$C$6=3,Mar!N7,IF(Config!$C$6=4,Abr!N7,IF(Config!$C$6=5,May!N7,IF(Config!$C$6=6,Jun!N7,IF(Config!$C$6=7,Jul!N7,IF(Config!$C$6=8,Ago!N7,IF(Config!$C$6=9,Set!N7,IF(Config!$C$6=10,Oct!N7,IF(Config!$C$6=11,Nov!N7,IF(Config!$C$6=12,Dic!N7,0))))))))))))</f>
        <v>12</v>
      </c>
      <c r="O7" s="177">
        <f>IF(Config!$C$6=1,Ene!O7,IF(Config!$C$6=2,Feb!O7,IF(Config!$C$6=3,Mar!O7,IF(Config!$C$6=4,Abr!O7,IF(Config!$C$6=5,May!O7,IF(Config!$C$6=6,Jun!O7,IF(Config!$C$6=7,Jul!O7,IF(Config!$C$6=8,Ago!O7,IF(Config!$C$6=9,Set!O7,IF(Config!$C$6=10,Oct!O7,IF(Config!$C$6=11,Nov!O7,IF(Config!$C$6=12,Dic!O7,0))))))))))))</f>
        <v>0</v>
      </c>
      <c r="P7" s="177">
        <f>IF(Config!$C$6=1,Ene!P7,IF(Config!$C$6=2,Feb!P7,IF(Config!$C$6=3,Mar!P7,IF(Config!$C$6=4,Abr!P7,IF(Config!$C$6=5,May!P7,IF(Config!$C$6=6,Jun!P7,IF(Config!$C$6=7,Jul!P7,IF(Config!$C$6=8,Ago!P7,IF(Config!$C$6=9,Set!P7,IF(Config!$C$6=10,Oct!P7,IF(Config!$C$6=11,Nov!P7,IF(Config!$C$6=12,Dic!P7,0))))))))))))</f>
        <v>25</v>
      </c>
      <c r="Q7" s="177">
        <f>IF(Config!$C$6=1,Ene!Q7,IF(Config!$C$6=2,Feb!Q7,IF(Config!$C$6=3,Mar!Q7,IF(Config!$C$6=4,Abr!Q7,IF(Config!$C$6=5,May!Q7,IF(Config!$C$6=6,Jun!Q7,IF(Config!$C$6=7,Jul!Q7,IF(Config!$C$6=8,Ago!Q7,IF(Config!$C$6=9,Set!Q7,IF(Config!$C$6=10,Oct!Q7,IF(Config!$C$6=11,Nov!Q7,IF(Config!$C$6=12,Dic!Q7,0))))))))))))</f>
        <v>11</v>
      </c>
      <c r="R7" s="177">
        <f>IF(Config!$C$6=1,Ene!R7,IF(Config!$C$6=2,Feb!R7,IF(Config!$C$6=3,Mar!R7,IF(Config!$C$6=4,Abr!R7,IF(Config!$C$6=5,May!R7,IF(Config!$C$6=6,Jun!R7,IF(Config!$C$6=7,Jul!R7,IF(Config!$C$6=8,Ago!R7,IF(Config!$C$6=9,Set!R7,IF(Config!$C$6=10,Oct!R7,IF(Config!$C$6=11,Nov!R7,IF(Config!$C$6=12,Dic!R7,0))))))))))))</f>
        <v>15</v>
      </c>
      <c r="S7" s="177">
        <f>IF(Config!$C$6=1,Ene!S7,IF(Config!$C$6=2,Feb!S7,IF(Config!$C$6=3,Mar!S7,IF(Config!$C$6=4,Abr!S7,IF(Config!$C$6=5,May!S7,IF(Config!$C$6=6,Jun!S7,IF(Config!$C$6=7,Jul!S7,IF(Config!$C$6=8,Ago!S7,IF(Config!$C$6=9,Set!S7,IF(Config!$C$6=10,Oct!S7,IF(Config!$C$6=11,Nov!S7,IF(Config!$C$6=12,Dic!S7,0))))))))))))</f>
        <v>52</v>
      </c>
      <c r="T7" s="177">
        <f>IF(Config!$C$6=1,Ene!T7,IF(Config!$C$6=2,Feb!T7,IF(Config!$C$6=3,Mar!T7,IF(Config!$C$6=4,Abr!T7,IF(Config!$C$6=5,May!T7,IF(Config!$C$6=6,Jun!T7,IF(Config!$C$6=7,Jul!T7,IF(Config!$C$6=8,Ago!T7,IF(Config!$C$6=9,Set!T7,IF(Config!$C$6=10,Oct!T7,IF(Config!$C$6=11,Nov!T7,IF(Config!$C$6=12,Dic!T7,0))))))))))))</f>
        <v>12</v>
      </c>
      <c r="U7" s="177">
        <f>IF(Config!$C$6=1,Ene!U7,IF(Config!$C$6=2,Feb!U7,IF(Config!$C$6=3,Mar!U7,IF(Config!$C$6=4,Abr!U7,IF(Config!$C$6=5,May!U7,IF(Config!$C$6=6,Jun!U7,IF(Config!$C$6=7,Jul!U7,IF(Config!$C$6=8,Ago!U7,IF(Config!$C$6=9,Set!U7,IF(Config!$C$6=10,Oct!U7,IF(Config!$C$6=11,Nov!U7,IF(Config!$C$6=12,Dic!U7,0))))))))))))</f>
        <v>14</v>
      </c>
      <c r="V7" s="177">
        <f>IF(Config!$C$6=1,Ene!V7,IF(Config!$C$6=2,Feb!V7,IF(Config!$C$6=3,Mar!V7,IF(Config!$C$6=4,Abr!V7,IF(Config!$C$6=5,May!V7,IF(Config!$C$6=6,Jun!V7,IF(Config!$C$6=7,Jul!V7,IF(Config!$C$6=8,Ago!V7,IF(Config!$C$6=9,Set!V7,IF(Config!$C$6=10,Oct!V7,IF(Config!$C$6=11,Nov!V7,IF(Config!$C$6=12,Dic!V7,0))))))))))))</f>
        <v>33</v>
      </c>
      <c r="W7" s="177">
        <f>IF(Config!$C$6=1,Ene!W7,IF(Config!$C$6=2,Feb!W7,IF(Config!$C$6=3,Mar!W7,IF(Config!$C$6=4,Abr!W7,IF(Config!$C$6=5,May!W7,IF(Config!$C$6=6,Jun!W7,IF(Config!$C$6=7,Jul!W7,IF(Config!$C$6=8,Ago!W7,IF(Config!$C$6=9,Set!W7,IF(Config!$C$6=10,Oct!W7,IF(Config!$C$6=11,Nov!W7,IF(Config!$C$6=12,Dic!W7,0))))))))))))</f>
        <v>26</v>
      </c>
      <c r="X7" s="177">
        <f>IF(Config!$C$6=1,Ene!X7,IF(Config!$C$6=2,Feb!X7,IF(Config!$C$6=3,Mar!X7,IF(Config!$C$6=4,Abr!X7,IF(Config!$C$6=5,May!X7,IF(Config!$C$6=6,Jun!X7,IF(Config!$C$6=7,Jul!X7,IF(Config!$C$6=8,Ago!X7,IF(Config!$C$6=9,Set!X7,IF(Config!$C$6=10,Oct!X7,IF(Config!$C$6=11,Nov!X7,IF(Config!$C$6=12,Dic!X7,0))))))))))))</f>
        <v>107</v>
      </c>
      <c r="Y7" s="177">
        <f>IF(Config!$C$6=1,Ene!Y7,IF(Config!$C$6=2,Feb!Y7,IF(Config!$C$6=3,Mar!Y7,IF(Config!$C$6=4,Abr!Y7,IF(Config!$C$6=5,May!Y7,IF(Config!$C$6=6,Jun!Y7,IF(Config!$C$6=7,Jul!Y7,IF(Config!$C$6=8,Ago!Y7,IF(Config!$C$6=9,Set!Y7,IF(Config!$C$6=10,Oct!Y7,IF(Config!$C$6=11,Nov!Y7,IF(Config!$C$6=12,Dic!Y7,0))))))))))))</f>
        <v>6</v>
      </c>
      <c r="Z7" s="177">
        <f>IF(Config!$C$6=1,Ene!Z7,IF(Config!$C$6=2,Feb!Z7,IF(Config!$C$6=3,Mar!Z7,IF(Config!$C$6=4,Abr!Z7,IF(Config!$C$6=5,May!Z7,IF(Config!$C$6=6,Jun!Z7,IF(Config!$C$6=7,Jul!Z7,IF(Config!$C$6=8,Ago!Z7,IF(Config!$C$6=9,Set!Z7,IF(Config!$C$6=10,Oct!Z7,IF(Config!$C$6=11,Nov!Z7,IF(Config!$C$6=12,Dic!Z7,0))))))))))))</f>
        <v>25</v>
      </c>
      <c r="AA7" s="177">
        <f>IF(Config!$C$6=1,Ene!AA7,IF(Config!$C$6=2,Feb!AA7,IF(Config!$C$6=3,Mar!AA7,IF(Config!$C$6=4,Abr!AA7,IF(Config!$C$6=5,May!AA7,IF(Config!$C$6=6,Jun!AA7,IF(Config!$C$6=7,Jul!AA7,IF(Config!$C$6=8,Ago!AA7,IF(Config!$C$6=9,Set!AA7,IF(Config!$C$6=10,Oct!AA7,IF(Config!$C$6=11,Nov!AA7,IF(Config!$C$6=12,Dic!AA7,0))))))))))))</f>
        <v>8</v>
      </c>
      <c r="AB7" s="177">
        <f>IF(Config!$C$6=1,Ene!AB7,IF(Config!$C$6=2,Feb!AB7,IF(Config!$C$6=3,Mar!AB7,IF(Config!$C$6=4,Abr!AB7,IF(Config!$C$6=5,May!AB7,IF(Config!$C$6=6,Jun!AB7,IF(Config!$C$6=7,Jul!AB7,IF(Config!$C$6=8,Ago!AB7,IF(Config!$C$6=9,Set!AB7,IF(Config!$C$6=10,Oct!AB7,IF(Config!$C$6=11,Nov!AB7,IF(Config!$C$6=12,Dic!AB7,0))))))))))))</f>
        <v>6</v>
      </c>
      <c r="AC7" s="177">
        <f>IF(Config!$C$6=1,Ene!AC7,IF(Config!$C$6=2,Feb!AC7,IF(Config!$C$6=3,Mar!AC7,IF(Config!$C$6=4,Abr!AC7,IF(Config!$C$6=5,May!AC7,IF(Config!$C$6=6,Jun!AC7,IF(Config!$C$6=7,Jul!AC7,IF(Config!$C$6=8,Ago!AC7,IF(Config!$C$6=9,Set!AC7,IF(Config!$C$6=10,Oct!AC7,IF(Config!$C$6=11,Nov!AC7,IF(Config!$C$6=12,Dic!AC7,0))))))))))))</f>
        <v>23</v>
      </c>
      <c r="AD7" s="177">
        <f>IF(Config!$C$6=1,Ene!AD7,IF(Config!$C$6=2,Feb!AD7,IF(Config!$C$6=3,Mar!AD7,IF(Config!$C$6=4,Abr!AD7,IF(Config!$C$6=5,May!AD7,IF(Config!$C$6=6,Jun!AD7,IF(Config!$C$6=7,Jul!AD7,IF(Config!$C$6=8,Ago!AD7,IF(Config!$C$6=9,Set!AD7,IF(Config!$C$6=10,Oct!AD7,IF(Config!$C$6=11,Nov!AD7,IF(Config!$C$6=12,Dic!AD7,0))))))))))))</f>
        <v>12</v>
      </c>
      <c r="AE7" s="177">
        <f>IF(Config!$C$6=1,Ene!AE7,IF(Config!$C$6=2,Feb!AE7,IF(Config!$C$6=3,Mar!AE7,IF(Config!$C$6=4,Abr!AE7,IF(Config!$C$6=5,May!AE7,IF(Config!$C$6=6,Jun!AE7,IF(Config!$C$6=7,Jul!AE7,IF(Config!$C$6=8,Ago!AE7,IF(Config!$C$6=9,Set!AE7,IF(Config!$C$6=10,Oct!AE7,IF(Config!$C$6=11,Nov!AE7,IF(Config!$C$6=12,Dic!AE7,0))))))))))))</f>
        <v>13</v>
      </c>
      <c r="AF7" s="177">
        <f>IF(Config!$C$6=1,Ene!AF7,IF(Config!$C$6=2,Feb!AF7,IF(Config!$C$6=3,Mar!AF7,IF(Config!$C$6=4,Abr!AF7,IF(Config!$C$6=5,May!AF7,IF(Config!$C$6=6,Jun!AF7,IF(Config!$C$6=7,Jul!AF7,IF(Config!$C$6=8,Ago!AF7,IF(Config!$C$6=9,Set!AF7,IF(Config!$C$6=10,Oct!AF7,IF(Config!$C$6=11,Nov!AF7,IF(Config!$C$6=12,Dic!AF7,0))))))))))))</f>
        <v>10</v>
      </c>
      <c r="AG7" s="177">
        <f>IF(Config!$C$6=1,Ene!AG7,IF(Config!$C$6=2,Feb!AG7,IF(Config!$C$6=3,Mar!AG7,IF(Config!$C$6=4,Abr!AG7,IF(Config!$C$6=5,May!AG7,IF(Config!$C$6=6,Jun!AG7,IF(Config!$C$6=7,Jul!AG7,IF(Config!$C$6=8,Ago!AG7,IF(Config!$C$6=9,Set!AG7,IF(Config!$C$6=10,Oct!AG7,IF(Config!$C$6=11,Nov!AG7,IF(Config!$C$6=12,Dic!AG7,0))))))))))))</f>
        <v>20</v>
      </c>
      <c r="AH7" s="177">
        <f>IF(Config!$C$6=1,Ene!AH7,IF(Config!$C$6=2,Feb!AH7,IF(Config!$C$6=3,Mar!AH7,IF(Config!$C$6=4,Abr!AH7,IF(Config!$C$6=5,May!AH7,IF(Config!$C$6=6,Jun!AH7,IF(Config!$C$6=7,Jul!AH7,IF(Config!$C$6=8,Ago!AH7,IF(Config!$C$6=9,Set!AH7,IF(Config!$C$6=10,Oct!AH7,IF(Config!$C$6=11,Nov!AH7,IF(Config!$C$6=12,Dic!AH7,0))))))))))))</f>
        <v>25</v>
      </c>
      <c r="AI7" s="177">
        <f>IF(Config!$C$6=1,Ene!AI7,IF(Config!$C$6=2,Feb!AI7,IF(Config!$C$6=3,Mar!AI7,IF(Config!$C$6=4,Abr!AI7,IF(Config!$C$6=5,May!AI7,IF(Config!$C$6=6,Jun!AI7,IF(Config!$C$6=7,Jul!AI7,IF(Config!$C$6=8,Ago!AI7,IF(Config!$C$6=9,Set!AI7,IF(Config!$C$6=10,Oct!AI7,IF(Config!$C$6=11,Nov!AI7,IF(Config!$C$6=12,Dic!AI7,0))))))))))))</f>
        <v>2</v>
      </c>
      <c r="AJ7" s="177">
        <f>IF(Config!$C$6=1,Ene!AJ7,IF(Config!$C$6=2,Feb!AJ7,IF(Config!$C$6=3,Mar!AJ7,IF(Config!$C$6=4,Abr!AJ7,IF(Config!$C$6=5,May!AJ7,IF(Config!$C$6=6,Jun!AJ7,IF(Config!$C$6=7,Jul!AJ7,IF(Config!$C$6=8,Ago!AJ7,IF(Config!$C$6=9,Set!AJ7,IF(Config!$C$6=10,Oct!AJ7,IF(Config!$C$6=11,Nov!AJ7,IF(Config!$C$6=12,Dic!AJ7,0))))))))))))</f>
        <v>6</v>
      </c>
      <c r="AK7" s="177">
        <f>IF(Config!$C$6=1,Ene!AK7,IF(Config!$C$6=2,Feb!AK7,IF(Config!$C$6=3,Mar!AK7,IF(Config!$C$6=4,Abr!AK7,IF(Config!$C$6=5,May!AK7,IF(Config!$C$6=6,Jun!AK7,IF(Config!$C$6=7,Jul!AK7,IF(Config!$C$6=8,Ago!AK7,IF(Config!$C$6=9,Set!AK7,IF(Config!$C$6=10,Oct!AK7,IF(Config!$C$6=11,Nov!AK7,IF(Config!$C$6=12,Dic!AK7,0))))))))))))</f>
        <v>37</v>
      </c>
      <c r="AL7" s="177">
        <f>IF(Config!$C$6=1,Ene!AL7,IF(Config!$C$6=2,Feb!AL7,IF(Config!$C$6=3,Mar!AL7,IF(Config!$C$6=4,Abr!AL7,IF(Config!$C$6=5,May!AL7,IF(Config!$C$6=6,Jun!AL7,IF(Config!$C$6=7,Jul!AL7,IF(Config!$C$6=8,Ago!AL7,IF(Config!$C$6=9,Set!AL7,IF(Config!$C$6=10,Oct!AL7,IF(Config!$C$6=11,Nov!AL7,IF(Config!$C$6=12,Dic!AL7,0))))))))))))</f>
        <v>7</v>
      </c>
      <c r="AM7" s="177">
        <f>IF(Config!$C$6=1,Ene!AM7,IF(Config!$C$6=2,Feb!AM7,IF(Config!$C$6=3,Mar!AM7,IF(Config!$C$6=4,Abr!AM7,IF(Config!$C$6=5,May!AM7,IF(Config!$C$6=6,Jun!AM7,IF(Config!$C$6=7,Jul!AM7,IF(Config!$C$6=8,Ago!AM7,IF(Config!$C$6=9,Set!AM7,IF(Config!$C$6=10,Oct!AM7,IF(Config!$C$6=11,Nov!AM7,IF(Config!$C$6=12,Dic!AM7,0))))))))))))</f>
        <v>10</v>
      </c>
      <c r="AN7" s="177">
        <f>IF(Config!$C$6=1,Ene!AN7,IF(Config!$C$6=2,Feb!AN7,IF(Config!$C$6=3,Mar!AN7,IF(Config!$C$6=4,Abr!AN7,IF(Config!$C$6=5,May!AN7,IF(Config!$C$6=6,Jun!AN7,IF(Config!$C$6=7,Jul!AN7,IF(Config!$C$6=8,Ago!AN7,IF(Config!$C$6=9,Set!AN7,IF(Config!$C$6=10,Oct!AN7,IF(Config!$C$6=11,Nov!AN7,IF(Config!$C$6=12,Dic!AN7,0))))))))))))</f>
        <v>7</v>
      </c>
      <c r="AO7" s="177">
        <f>IF(Config!$C$6=1,Ene!AO7,IF(Config!$C$6=2,Feb!AO7,IF(Config!$C$6=3,Mar!AO7,IF(Config!$C$6=4,Abr!AO7,IF(Config!$C$6=5,May!AO7,IF(Config!$C$6=6,Jun!AO7,IF(Config!$C$6=7,Jul!AO7,IF(Config!$C$6=8,Ago!AO7,IF(Config!$C$6=9,Set!AO7,IF(Config!$C$6=10,Oct!AO7,IF(Config!$C$6=11,Nov!AO7,IF(Config!$C$6=12,Dic!AO7,0))))))))))))</f>
        <v>34</v>
      </c>
      <c r="AP7" s="177">
        <f>IF(Config!$C$6=1,Ene!AP7,IF(Config!$C$6=2,Feb!AP7,IF(Config!$C$6=3,Mar!AP7,IF(Config!$C$6=4,Abr!AP7,IF(Config!$C$6=5,May!AP7,IF(Config!$C$6=6,Jun!AP7,IF(Config!$C$6=7,Jul!AP7,IF(Config!$C$6=8,Ago!AP7,IF(Config!$C$6=9,Set!AP7,IF(Config!$C$6=10,Oct!AP7,IF(Config!$C$6=11,Nov!AP7,IF(Config!$C$6=12,Dic!AP7,0))))))))))))</f>
        <v>0</v>
      </c>
      <c r="AQ7" s="177">
        <f>IF(Config!$C$6=1,Ene!AQ7,IF(Config!$C$6=2,Feb!AQ7,IF(Config!$C$6=3,Mar!AQ7,IF(Config!$C$6=4,Abr!AQ7,IF(Config!$C$6=5,May!AQ7,IF(Config!$C$6=6,Jun!AQ7,IF(Config!$C$6=7,Jul!AQ7,IF(Config!$C$6=8,Ago!AQ7,IF(Config!$C$6=9,Set!AQ7,IF(Config!$C$6=10,Oct!AQ7,IF(Config!$C$6=11,Nov!AQ7,IF(Config!$C$6=12,Dic!AQ7,0))))))))))))</f>
        <v>5</v>
      </c>
      <c r="AR7" s="177">
        <f>IF(Config!$C$6=1,Ene!AR7,IF(Config!$C$6=2,Feb!AR7,IF(Config!$C$6=3,Mar!AR7,IF(Config!$C$6=4,Abr!AR7,IF(Config!$C$6=5,May!AR7,IF(Config!$C$6=6,Jun!AR7,IF(Config!$C$6=7,Jul!AR7,IF(Config!$C$6=8,Ago!AR7,IF(Config!$C$6=9,Set!AR7,IF(Config!$C$6=10,Oct!AR7,IF(Config!$C$6=11,Nov!AR7,IF(Config!$C$6=12,Dic!AR7,0))))))))))))</f>
        <v>16</v>
      </c>
      <c r="AT7" s="48">
        <f t="shared" si="6"/>
        <v>1</v>
      </c>
      <c r="AU7" s="48">
        <f t="shared" si="7"/>
        <v>325</v>
      </c>
      <c r="AV7" s="48">
        <f t="shared" si="8"/>
        <v>51</v>
      </c>
      <c r="AW7" s="48">
        <f t="shared" si="0"/>
        <v>111</v>
      </c>
      <c r="AX7" s="48">
        <f t="shared" si="1"/>
        <v>178</v>
      </c>
      <c r="AY7" s="48">
        <f t="shared" si="2"/>
        <v>78</v>
      </c>
      <c r="AZ7" s="48">
        <f t="shared" si="3"/>
        <v>33</v>
      </c>
      <c r="BA7" s="49">
        <f t="shared" si="4"/>
        <v>61</v>
      </c>
      <c r="BB7" s="48">
        <f t="shared" si="5"/>
        <v>55</v>
      </c>
      <c r="BC7" s="65">
        <f t="shared" si="9"/>
        <v>893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>
        <f>IF(Config!$C$6=1,Ene!D8,IF(Config!$C$6=2,Feb!D8,IF(Config!$C$6=3,Mar!D8,IF(Config!$C$6=4,Abr!D8,IF(Config!$C$6=5,May!D8,IF(Config!$C$6=6,Jun!D8,IF(Config!$C$6=7,Jul!D8,IF(Config!$C$6=8,Ago!D8,IF(Config!$C$6=9,Set!D8,IF(Config!$C$6=10,Oct!D8,IF(Config!$C$6=11,Nov!D8,IF(Config!$C$6=12,Dic!D8,0))))))))))))</f>
        <v>0</v>
      </c>
      <c r="E8" s="177">
        <f>IF(Config!$C$6=1,Ene!E8,IF(Config!$C$6=2,Feb!E8,IF(Config!$C$6=3,Mar!E8,IF(Config!$C$6=4,Abr!E8,IF(Config!$C$6=5,May!E8,IF(Config!$C$6=6,Jun!E8,IF(Config!$C$6=7,Jul!E8,IF(Config!$C$6=8,Ago!E8,IF(Config!$C$6=9,Set!E8,IF(Config!$C$6=10,Oct!E8,IF(Config!$C$6=11,Nov!E8,IF(Config!$C$6=12,Dic!E8,0))))))))))))</f>
        <v>0</v>
      </c>
      <c r="F8" s="177">
        <f>IF(Config!$C$6=1,Ene!F8,IF(Config!$C$6=2,Feb!F8,IF(Config!$C$6=3,Mar!F8,IF(Config!$C$6=4,Abr!F8,IF(Config!$C$6=5,May!F8,IF(Config!$C$6=6,Jun!F8,IF(Config!$C$6=7,Jul!F8,IF(Config!$C$6=8,Ago!F8,IF(Config!$C$6=9,Set!F8,IF(Config!$C$6=10,Oct!F8,IF(Config!$C$6=11,Nov!F8,IF(Config!$C$6=12,Dic!F8,0))))))))))))</f>
        <v>58</v>
      </c>
      <c r="G8" s="177">
        <f>IF(Config!$C$6=1,Ene!G8,IF(Config!$C$6=2,Feb!G8,IF(Config!$C$6=3,Mar!G8,IF(Config!$C$6=4,Abr!G8,IF(Config!$C$6=5,May!G8,IF(Config!$C$6=6,Jun!G8,IF(Config!$C$6=7,Jul!G8,IF(Config!$C$6=8,Ago!G8,IF(Config!$C$6=9,Set!G8,IF(Config!$C$6=10,Oct!G8,IF(Config!$C$6=11,Nov!G8,IF(Config!$C$6=12,Dic!G8,0))))))))))))</f>
        <v>8</v>
      </c>
      <c r="H8" s="177">
        <f>IF(Config!$C$6=1,Ene!H8,IF(Config!$C$6=2,Feb!H8,IF(Config!$C$6=3,Mar!H8,IF(Config!$C$6=4,Abr!H8,IF(Config!$C$6=5,May!H8,IF(Config!$C$6=6,Jun!H8,IF(Config!$C$6=7,Jul!H8,IF(Config!$C$6=8,Ago!H8,IF(Config!$C$6=9,Set!H8,IF(Config!$C$6=10,Oct!H8,IF(Config!$C$6=11,Nov!H8,IF(Config!$C$6=12,Dic!H8,0))))))))))))</f>
        <v>2</v>
      </c>
      <c r="I8" s="177">
        <f>IF(Config!$C$6=1,Ene!I8,IF(Config!$C$6=2,Feb!I8,IF(Config!$C$6=3,Mar!I8,IF(Config!$C$6=4,Abr!I8,IF(Config!$C$6=5,May!I8,IF(Config!$C$6=6,Jun!I8,IF(Config!$C$6=7,Jul!I8,IF(Config!$C$6=8,Ago!I8,IF(Config!$C$6=9,Set!I8,IF(Config!$C$6=10,Oct!I8,IF(Config!$C$6=11,Nov!I8,IF(Config!$C$6=12,Dic!I8,0))))))))))))</f>
        <v>1</v>
      </c>
      <c r="J8" s="177">
        <f>IF(Config!$C$6=1,Ene!J8,IF(Config!$C$6=2,Feb!J8,IF(Config!$C$6=3,Mar!J8,IF(Config!$C$6=4,Abr!J8,IF(Config!$C$6=5,May!J8,IF(Config!$C$6=6,Jun!J8,IF(Config!$C$6=7,Jul!J8,IF(Config!$C$6=8,Ago!J8,IF(Config!$C$6=9,Set!J8,IF(Config!$C$6=10,Oct!J8,IF(Config!$C$6=11,Nov!J8,IF(Config!$C$6=12,Dic!J8,0))))))))))))</f>
        <v>7</v>
      </c>
      <c r="K8" s="177">
        <f>IF(Config!$C$6=1,Ene!K8,IF(Config!$C$6=2,Feb!K8,IF(Config!$C$6=3,Mar!K8,IF(Config!$C$6=4,Abr!K8,IF(Config!$C$6=5,May!K8,IF(Config!$C$6=6,Jun!K8,IF(Config!$C$6=7,Jul!K8,IF(Config!$C$6=8,Ago!K8,IF(Config!$C$6=9,Set!K8,IF(Config!$C$6=10,Oct!K8,IF(Config!$C$6=11,Nov!K8,IF(Config!$C$6=12,Dic!K8,0))))))))))))</f>
        <v>1</v>
      </c>
      <c r="L8" s="177">
        <f>IF(Config!$C$6=1,Ene!L8,IF(Config!$C$6=2,Feb!L8,IF(Config!$C$6=3,Mar!L8,IF(Config!$C$6=4,Abr!L8,IF(Config!$C$6=5,May!L8,IF(Config!$C$6=6,Jun!L8,IF(Config!$C$6=7,Jul!L8,IF(Config!$C$6=8,Ago!L8,IF(Config!$C$6=9,Set!L8,IF(Config!$C$6=10,Oct!L8,IF(Config!$C$6=11,Nov!L8,IF(Config!$C$6=12,Dic!L8,0))))))))))))</f>
        <v>2</v>
      </c>
      <c r="M8" s="177">
        <f>IF(Config!$C$6=1,Ene!M8,IF(Config!$C$6=2,Feb!M8,IF(Config!$C$6=3,Mar!M8,IF(Config!$C$6=4,Abr!M8,IF(Config!$C$6=5,May!M8,IF(Config!$C$6=6,Jun!M8,IF(Config!$C$6=7,Jul!M8,IF(Config!$C$6=8,Ago!M8,IF(Config!$C$6=9,Set!M8,IF(Config!$C$6=10,Oct!M8,IF(Config!$C$6=11,Nov!M8,IF(Config!$C$6=12,Dic!M8,0))))))))))))</f>
        <v>3</v>
      </c>
      <c r="N8" s="177">
        <f>IF(Config!$C$6=1,Ene!N8,IF(Config!$C$6=2,Feb!N8,IF(Config!$C$6=3,Mar!N8,IF(Config!$C$6=4,Abr!N8,IF(Config!$C$6=5,May!N8,IF(Config!$C$6=6,Jun!N8,IF(Config!$C$6=7,Jul!N8,IF(Config!$C$6=8,Ago!N8,IF(Config!$C$6=9,Set!N8,IF(Config!$C$6=10,Oct!N8,IF(Config!$C$6=11,Nov!N8,IF(Config!$C$6=12,Dic!N8,0))))))))))))</f>
        <v>6</v>
      </c>
      <c r="O8" s="177">
        <f>IF(Config!$C$6=1,Ene!O8,IF(Config!$C$6=2,Feb!O8,IF(Config!$C$6=3,Mar!O8,IF(Config!$C$6=4,Abr!O8,IF(Config!$C$6=5,May!O8,IF(Config!$C$6=6,Jun!O8,IF(Config!$C$6=7,Jul!O8,IF(Config!$C$6=8,Ago!O8,IF(Config!$C$6=9,Set!O8,IF(Config!$C$6=10,Oct!O8,IF(Config!$C$6=11,Nov!O8,IF(Config!$C$6=12,Dic!O8,0))))))))))))</f>
        <v>0</v>
      </c>
      <c r="P8" s="177">
        <f>IF(Config!$C$6=1,Ene!P8,IF(Config!$C$6=2,Feb!P8,IF(Config!$C$6=3,Mar!P8,IF(Config!$C$6=4,Abr!P8,IF(Config!$C$6=5,May!P8,IF(Config!$C$6=6,Jun!P8,IF(Config!$C$6=7,Jul!P8,IF(Config!$C$6=8,Ago!P8,IF(Config!$C$6=9,Set!P8,IF(Config!$C$6=10,Oct!P8,IF(Config!$C$6=11,Nov!P8,IF(Config!$C$6=12,Dic!P8,0))))))))))))</f>
        <v>13</v>
      </c>
      <c r="Q8" s="177">
        <f>IF(Config!$C$6=1,Ene!Q8,IF(Config!$C$6=2,Feb!Q8,IF(Config!$C$6=3,Mar!Q8,IF(Config!$C$6=4,Abr!Q8,IF(Config!$C$6=5,May!Q8,IF(Config!$C$6=6,Jun!Q8,IF(Config!$C$6=7,Jul!Q8,IF(Config!$C$6=8,Ago!Q8,IF(Config!$C$6=9,Set!Q8,IF(Config!$C$6=10,Oct!Q8,IF(Config!$C$6=11,Nov!Q8,IF(Config!$C$6=12,Dic!Q8,0))))))))))))</f>
        <v>7</v>
      </c>
      <c r="R8" s="177">
        <f>IF(Config!$C$6=1,Ene!R8,IF(Config!$C$6=2,Feb!R8,IF(Config!$C$6=3,Mar!R8,IF(Config!$C$6=4,Abr!R8,IF(Config!$C$6=5,May!R8,IF(Config!$C$6=6,Jun!R8,IF(Config!$C$6=7,Jul!R8,IF(Config!$C$6=8,Ago!R8,IF(Config!$C$6=9,Set!R8,IF(Config!$C$6=10,Oct!R8,IF(Config!$C$6=11,Nov!R8,IF(Config!$C$6=12,Dic!R8,0))))))))))))</f>
        <v>6</v>
      </c>
      <c r="S8" s="177">
        <f>IF(Config!$C$6=1,Ene!S8,IF(Config!$C$6=2,Feb!S8,IF(Config!$C$6=3,Mar!S8,IF(Config!$C$6=4,Abr!S8,IF(Config!$C$6=5,May!S8,IF(Config!$C$6=6,Jun!S8,IF(Config!$C$6=7,Jul!S8,IF(Config!$C$6=8,Ago!S8,IF(Config!$C$6=9,Set!S8,IF(Config!$C$6=10,Oct!S8,IF(Config!$C$6=11,Nov!S8,IF(Config!$C$6=12,Dic!S8,0))))))))))))</f>
        <v>13</v>
      </c>
      <c r="T8" s="177">
        <f>IF(Config!$C$6=1,Ene!T8,IF(Config!$C$6=2,Feb!T8,IF(Config!$C$6=3,Mar!T8,IF(Config!$C$6=4,Abr!T8,IF(Config!$C$6=5,May!T8,IF(Config!$C$6=6,Jun!T8,IF(Config!$C$6=7,Jul!T8,IF(Config!$C$6=8,Ago!T8,IF(Config!$C$6=9,Set!T8,IF(Config!$C$6=10,Oct!T8,IF(Config!$C$6=11,Nov!T8,IF(Config!$C$6=12,Dic!T8,0))))))))))))</f>
        <v>6</v>
      </c>
      <c r="U8" s="177">
        <f>IF(Config!$C$6=1,Ene!U8,IF(Config!$C$6=2,Feb!U8,IF(Config!$C$6=3,Mar!U8,IF(Config!$C$6=4,Abr!U8,IF(Config!$C$6=5,May!U8,IF(Config!$C$6=6,Jun!U8,IF(Config!$C$6=7,Jul!U8,IF(Config!$C$6=8,Ago!U8,IF(Config!$C$6=9,Set!U8,IF(Config!$C$6=10,Oct!U8,IF(Config!$C$6=11,Nov!U8,IF(Config!$C$6=12,Dic!U8,0))))))))))))</f>
        <v>5</v>
      </c>
      <c r="V8" s="177">
        <f>IF(Config!$C$6=1,Ene!V8,IF(Config!$C$6=2,Feb!V8,IF(Config!$C$6=3,Mar!V8,IF(Config!$C$6=4,Abr!V8,IF(Config!$C$6=5,May!V8,IF(Config!$C$6=6,Jun!V8,IF(Config!$C$6=7,Jul!V8,IF(Config!$C$6=8,Ago!V8,IF(Config!$C$6=9,Set!V8,IF(Config!$C$6=10,Oct!V8,IF(Config!$C$6=11,Nov!V8,IF(Config!$C$6=12,Dic!V8,0))))))))))))</f>
        <v>5</v>
      </c>
      <c r="W8" s="177">
        <f>IF(Config!$C$6=1,Ene!W8,IF(Config!$C$6=2,Feb!W8,IF(Config!$C$6=3,Mar!W8,IF(Config!$C$6=4,Abr!W8,IF(Config!$C$6=5,May!W8,IF(Config!$C$6=6,Jun!W8,IF(Config!$C$6=7,Jul!W8,IF(Config!$C$6=8,Ago!W8,IF(Config!$C$6=9,Set!W8,IF(Config!$C$6=10,Oct!W8,IF(Config!$C$6=11,Nov!W8,IF(Config!$C$6=12,Dic!W8,0))))))))))))</f>
        <v>1</v>
      </c>
      <c r="X8" s="177">
        <f>IF(Config!$C$6=1,Ene!X8,IF(Config!$C$6=2,Feb!X8,IF(Config!$C$6=3,Mar!X8,IF(Config!$C$6=4,Abr!X8,IF(Config!$C$6=5,May!X8,IF(Config!$C$6=6,Jun!X8,IF(Config!$C$6=7,Jul!X8,IF(Config!$C$6=8,Ago!X8,IF(Config!$C$6=9,Set!X8,IF(Config!$C$6=10,Oct!X8,IF(Config!$C$6=11,Nov!X8,IF(Config!$C$6=12,Dic!X8,0))))))))))))</f>
        <v>19</v>
      </c>
      <c r="Y8" s="177">
        <f>IF(Config!$C$6=1,Ene!Y8,IF(Config!$C$6=2,Feb!Y8,IF(Config!$C$6=3,Mar!Y8,IF(Config!$C$6=4,Abr!Y8,IF(Config!$C$6=5,May!Y8,IF(Config!$C$6=6,Jun!Y8,IF(Config!$C$6=7,Jul!Y8,IF(Config!$C$6=8,Ago!Y8,IF(Config!$C$6=9,Set!Y8,IF(Config!$C$6=10,Oct!Y8,IF(Config!$C$6=11,Nov!Y8,IF(Config!$C$6=12,Dic!Y8,0))))))))))))</f>
        <v>1</v>
      </c>
      <c r="Z8" s="177">
        <f>IF(Config!$C$6=1,Ene!Z8,IF(Config!$C$6=2,Feb!Z8,IF(Config!$C$6=3,Mar!Z8,IF(Config!$C$6=4,Abr!Z8,IF(Config!$C$6=5,May!Z8,IF(Config!$C$6=6,Jun!Z8,IF(Config!$C$6=7,Jul!Z8,IF(Config!$C$6=8,Ago!Z8,IF(Config!$C$6=9,Set!Z8,IF(Config!$C$6=10,Oct!Z8,IF(Config!$C$6=11,Nov!Z8,IF(Config!$C$6=12,Dic!Z8,0))))))))))))</f>
        <v>8</v>
      </c>
      <c r="AA8" s="177">
        <f>IF(Config!$C$6=1,Ene!AA8,IF(Config!$C$6=2,Feb!AA8,IF(Config!$C$6=3,Mar!AA8,IF(Config!$C$6=4,Abr!AA8,IF(Config!$C$6=5,May!AA8,IF(Config!$C$6=6,Jun!AA8,IF(Config!$C$6=7,Jul!AA8,IF(Config!$C$6=8,Ago!AA8,IF(Config!$C$6=9,Set!AA8,IF(Config!$C$6=10,Oct!AA8,IF(Config!$C$6=11,Nov!AA8,IF(Config!$C$6=12,Dic!AA8,0))))))))))))</f>
        <v>2</v>
      </c>
      <c r="AB8" s="177">
        <f>IF(Config!$C$6=1,Ene!AB8,IF(Config!$C$6=2,Feb!AB8,IF(Config!$C$6=3,Mar!AB8,IF(Config!$C$6=4,Abr!AB8,IF(Config!$C$6=5,May!AB8,IF(Config!$C$6=6,Jun!AB8,IF(Config!$C$6=7,Jul!AB8,IF(Config!$C$6=8,Ago!AB8,IF(Config!$C$6=9,Set!AB8,IF(Config!$C$6=10,Oct!AB8,IF(Config!$C$6=11,Nov!AB8,IF(Config!$C$6=12,Dic!AB8,0))))))))))))</f>
        <v>4</v>
      </c>
      <c r="AC8" s="177">
        <f>IF(Config!$C$6=1,Ene!AC8,IF(Config!$C$6=2,Feb!AC8,IF(Config!$C$6=3,Mar!AC8,IF(Config!$C$6=4,Abr!AC8,IF(Config!$C$6=5,May!AC8,IF(Config!$C$6=6,Jun!AC8,IF(Config!$C$6=7,Jul!AC8,IF(Config!$C$6=8,Ago!AC8,IF(Config!$C$6=9,Set!AC8,IF(Config!$C$6=10,Oct!AC8,IF(Config!$C$6=11,Nov!AC8,IF(Config!$C$6=12,Dic!AC8,0))))))))))))</f>
        <v>6</v>
      </c>
      <c r="AD8" s="177">
        <f>IF(Config!$C$6=1,Ene!AD8,IF(Config!$C$6=2,Feb!AD8,IF(Config!$C$6=3,Mar!AD8,IF(Config!$C$6=4,Abr!AD8,IF(Config!$C$6=5,May!AD8,IF(Config!$C$6=6,Jun!AD8,IF(Config!$C$6=7,Jul!AD8,IF(Config!$C$6=8,Ago!AD8,IF(Config!$C$6=9,Set!AD8,IF(Config!$C$6=10,Oct!AD8,IF(Config!$C$6=11,Nov!AD8,IF(Config!$C$6=12,Dic!AD8,0))))))))))))</f>
        <v>0</v>
      </c>
      <c r="AE8" s="177">
        <f>IF(Config!$C$6=1,Ene!AE8,IF(Config!$C$6=2,Feb!AE8,IF(Config!$C$6=3,Mar!AE8,IF(Config!$C$6=4,Abr!AE8,IF(Config!$C$6=5,May!AE8,IF(Config!$C$6=6,Jun!AE8,IF(Config!$C$6=7,Jul!AE8,IF(Config!$C$6=8,Ago!AE8,IF(Config!$C$6=9,Set!AE8,IF(Config!$C$6=10,Oct!AE8,IF(Config!$C$6=11,Nov!AE8,IF(Config!$C$6=12,Dic!AE8,0))))))))))))</f>
        <v>6</v>
      </c>
      <c r="AF8" s="177">
        <f>IF(Config!$C$6=1,Ene!AF8,IF(Config!$C$6=2,Feb!AF8,IF(Config!$C$6=3,Mar!AF8,IF(Config!$C$6=4,Abr!AF8,IF(Config!$C$6=5,May!AF8,IF(Config!$C$6=6,Jun!AF8,IF(Config!$C$6=7,Jul!AF8,IF(Config!$C$6=8,Ago!AF8,IF(Config!$C$6=9,Set!AF8,IF(Config!$C$6=10,Oct!AF8,IF(Config!$C$6=11,Nov!AF8,IF(Config!$C$6=12,Dic!AF8,0))))))))))))</f>
        <v>8</v>
      </c>
      <c r="AG8" s="177">
        <f>IF(Config!$C$6=1,Ene!AG8,IF(Config!$C$6=2,Feb!AG8,IF(Config!$C$6=3,Mar!AG8,IF(Config!$C$6=4,Abr!AG8,IF(Config!$C$6=5,May!AG8,IF(Config!$C$6=6,Jun!AG8,IF(Config!$C$6=7,Jul!AG8,IF(Config!$C$6=8,Ago!AG8,IF(Config!$C$6=9,Set!AG8,IF(Config!$C$6=10,Oct!AG8,IF(Config!$C$6=11,Nov!AG8,IF(Config!$C$6=12,Dic!AG8,0))))))))))))</f>
        <v>2</v>
      </c>
      <c r="AH8" s="177">
        <f>IF(Config!$C$6=1,Ene!AH8,IF(Config!$C$6=2,Feb!AH8,IF(Config!$C$6=3,Mar!AH8,IF(Config!$C$6=4,Abr!AH8,IF(Config!$C$6=5,May!AH8,IF(Config!$C$6=6,Jun!AH8,IF(Config!$C$6=7,Jul!AH8,IF(Config!$C$6=8,Ago!AH8,IF(Config!$C$6=9,Set!AH8,IF(Config!$C$6=10,Oct!AH8,IF(Config!$C$6=11,Nov!AH8,IF(Config!$C$6=12,Dic!AH8,0))))))))))))</f>
        <v>4</v>
      </c>
      <c r="AI8" s="177">
        <f>IF(Config!$C$6=1,Ene!AI8,IF(Config!$C$6=2,Feb!AI8,IF(Config!$C$6=3,Mar!AI8,IF(Config!$C$6=4,Abr!AI8,IF(Config!$C$6=5,May!AI8,IF(Config!$C$6=6,Jun!AI8,IF(Config!$C$6=7,Jul!AI8,IF(Config!$C$6=8,Ago!AI8,IF(Config!$C$6=9,Set!AI8,IF(Config!$C$6=10,Oct!AI8,IF(Config!$C$6=11,Nov!AI8,IF(Config!$C$6=12,Dic!AI8,0))))))))))))</f>
        <v>3</v>
      </c>
      <c r="AJ8" s="177">
        <f>IF(Config!$C$6=1,Ene!AJ8,IF(Config!$C$6=2,Feb!AJ8,IF(Config!$C$6=3,Mar!AJ8,IF(Config!$C$6=4,Abr!AJ8,IF(Config!$C$6=5,May!AJ8,IF(Config!$C$6=6,Jun!AJ8,IF(Config!$C$6=7,Jul!AJ8,IF(Config!$C$6=8,Ago!AJ8,IF(Config!$C$6=9,Set!AJ8,IF(Config!$C$6=10,Oct!AJ8,IF(Config!$C$6=11,Nov!AJ8,IF(Config!$C$6=12,Dic!AJ8,0))))))))))))</f>
        <v>6</v>
      </c>
      <c r="AK8" s="177">
        <f>IF(Config!$C$6=1,Ene!AK8,IF(Config!$C$6=2,Feb!AK8,IF(Config!$C$6=3,Mar!AK8,IF(Config!$C$6=4,Abr!AK8,IF(Config!$C$6=5,May!AK8,IF(Config!$C$6=6,Jun!AK8,IF(Config!$C$6=7,Jul!AK8,IF(Config!$C$6=8,Ago!AK8,IF(Config!$C$6=9,Set!AK8,IF(Config!$C$6=10,Oct!AK8,IF(Config!$C$6=11,Nov!AK8,IF(Config!$C$6=12,Dic!AK8,0))))))))))))</f>
        <v>14</v>
      </c>
      <c r="AL8" s="177">
        <f>IF(Config!$C$6=1,Ene!AL8,IF(Config!$C$6=2,Feb!AL8,IF(Config!$C$6=3,Mar!AL8,IF(Config!$C$6=4,Abr!AL8,IF(Config!$C$6=5,May!AL8,IF(Config!$C$6=6,Jun!AL8,IF(Config!$C$6=7,Jul!AL8,IF(Config!$C$6=8,Ago!AL8,IF(Config!$C$6=9,Set!AL8,IF(Config!$C$6=10,Oct!AL8,IF(Config!$C$6=11,Nov!AL8,IF(Config!$C$6=12,Dic!AL8,0))))))))))))</f>
        <v>4</v>
      </c>
      <c r="AM8" s="177">
        <f>IF(Config!$C$6=1,Ene!AM8,IF(Config!$C$6=2,Feb!AM8,IF(Config!$C$6=3,Mar!AM8,IF(Config!$C$6=4,Abr!AM8,IF(Config!$C$6=5,May!AM8,IF(Config!$C$6=6,Jun!AM8,IF(Config!$C$6=7,Jul!AM8,IF(Config!$C$6=8,Ago!AM8,IF(Config!$C$6=9,Set!AM8,IF(Config!$C$6=10,Oct!AM8,IF(Config!$C$6=11,Nov!AM8,IF(Config!$C$6=12,Dic!AM8,0))))))))))))</f>
        <v>0</v>
      </c>
      <c r="AN8" s="177">
        <f>IF(Config!$C$6=1,Ene!AN8,IF(Config!$C$6=2,Feb!AN8,IF(Config!$C$6=3,Mar!AN8,IF(Config!$C$6=4,Abr!AN8,IF(Config!$C$6=5,May!AN8,IF(Config!$C$6=6,Jun!AN8,IF(Config!$C$6=7,Jul!AN8,IF(Config!$C$6=8,Ago!AN8,IF(Config!$C$6=9,Set!AN8,IF(Config!$C$6=10,Oct!AN8,IF(Config!$C$6=11,Nov!AN8,IF(Config!$C$6=12,Dic!AN8,0))))))))))))</f>
        <v>0</v>
      </c>
      <c r="AO8" s="177">
        <f>IF(Config!$C$6=1,Ene!AO8,IF(Config!$C$6=2,Feb!AO8,IF(Config!$C$6=3,Mar!AO8,IF(Config!$C$6=4,Abr!AO8,IF(Config!$C$6=5,May!AO8,IF(Config!$C$6=6,Jun!AO8,IF(Config!$C$6=7,Jul!AO8,IF(Config!$C$6=8,Ago!AO8,IF(Config!$C$6=9,Set!AO8,IF(Config!$C$6=10,Oct!AO8,IF(Config!$C$6=11,Nov!AO8,IF(Config!$C$6=12,Dic!AO8,0))))))))))))</f>
        <v>18</v>
      </c>
      <c r="AP8" s="177">
        <f>IF(Config!$C$6=1,Ene!AP8,IF(Config!$C$6=2,Feb!AP8,IF(Config!$C$6=3,Mar!AP8,IF(Config!$C$6=4,Abr!AP8,IF(Config!$C$6=5,May!AP8,IF(Config!$C$6=6,Jun!AP8,IF(Config!$C$6=7,Jul!AP8,IF(Config!$C$6=8,Ago!AP8,IF(Config!$C$6=9,Set!AP8,IF(Config!$C$6=10,Oct!AP8,IF(Config!$C$6=11,Nov!AP8,IF(Config!$C$6=12,Dic!AP8,0))))))))))))</f>
        <v>0</v>
      </c>
      <c r="AQ8" s="177">
        <f>IF(Config!$C$6=1,Ene!AQ8,IF(Config!$C$6=2,Feb!AQ8,IF(Config!$C$6=3,Mar!AQ8,IF(Config!$C$6=4,Abr!AQ8,IF(Config!$C$6=5,May!AQ8,IF(Config!$C$6=6,Jun!AQ8,IF(Config!$C$6=7,Jul!AQ8,IF(Config!$C$6=8,Ago!AQ8,IF(Config!$C$6=9,Set!AQ8,IF(Config!$C$6=10,Oct!AQ8,IF(Config!$C$6=11,Nov!AQ8,IF(Config!$C$6=12,Dic!AQ8,0))))))))))))</f>
        <v>0</v>
      </c>
      <c r="AR8" s="177">
        <f>IF(Config!$C$6=1,Ene!AR8,IF(Config!$C$6=2,Feb!AR8,IF(Config!$C$6=3,Mar!AR8,IF(Config!$C$6=4,Abr!AR8,IF(Config!$C$6=5,May!AR8,IF(Config!$C$6=6,Jun!AR8,IF(Config!$C$6=7,Jul!AR8,IF(Config!$C$6=8,Ago!AR8,IF(Config!$C$6=9,Set!AR8,IF(Config!$C$6=10,Oct!AR8,IF(Config!$C$6=11,Nov!AR8,IF(Config!$C$6=12,Dic!AR8,0))))))))))))</f>
        <v>6</v>
      </c>
      <c r="AT8" s="48">
        <f t="shared" si="6"/>
        <v>0</v>
      </c>
      <c r="AU8" s="48">
        <f t="shared" si="7"/>
        <v>88</v>
      </c>
      <c r="AV8" s="48">
        <f t="shared" si="8"/>
        <v>26</v>
      </c>
      <c r="AW8" s="48">
        <f t="shared" si="0"/>
        <v>29</v>
      </c>
      <c r="AX8" s="48">
        <f t="shared" si="1"/>
        <v>35</v>
      </c>
      <c r="AY8" s="48">
        <f t="shared" si="2"/>
        <v>22</v>
      </c>
      <c r="AZ8" s="48">
        <f t="shared" si="3"/>
        <v>13</v>
      </c>
      <c r="BA8" s="49">
        <f t="shared" si="4"/>
        <v>18</v>
      </c>
      <c r="BB8" s="48">
        <f t="shared" si="5"/>
        <v>24</v>
      </c>
      <c r="BC8" s="65">
        <f t="shared" si="9"/>
        <v>255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f>IF(Config!$C$6=1,Ene!D9,IF(Config!$C$6=2,Feb!D9,IF(Config!$C$6=3,Mar!D9,IF(Config!$C$6=4,Abr!D9,IF(Config!$C$6=5,May!D9,IF(Config!$C$6=6,Jun!D9,IF(Config!$C$6=7,Jul!D9,IF(Config!$C$6=8,Ago!D9,IF(Config!$C$6=9,Set!D9,IF(Config!$C$6=10,Oct!D9,IF(Config!$C$6=11,Nov!D9,IF(Config!$C$6=12,Dic!D9,0))))))))))))</f>
        <v>1636</v>
      </c>
      <c r="E9" s="177">
        <f>IF(Config!$C$6=1,Ene!E9,IF(Config!$C$6=2,Feb!E9,IF(Config!$C$6=3,Mar!E9,IF(Config!$C$6=4,Abr!E9,IF(Config!$C$6=5,May!E9,IF(Config!$C$6=6,Jun!E9,IF(Config!$C$6=7,Jul!E9,IF(Config!$C$6=8,Ago!E9,IF(Config!$C$6=9,Set!E9,IF(Config!$C$6=10,Oct!E9,IF(Config!$C$6=11,Nov!E9,IF(Config!$C$6=12,Dic!E9,0))))))))))))</f>
        <v>0</v>
      </c>
      <c r="F9" s="177">
        <f>IF(Config!$C$6=1,Ene!F9,IF(Config!$C$6=2,Feb!F9,IF(Config!$C$6=3,Mar!F9,IF(Config!$C$6=4,Abr!F9,IF(Config!$C$6=5,May!F9,IF(Config!$C$6=6,Jun!F9,IF(Config!$C$6=7,Jul!F9,IF(Config!$C$6=8,Ago!F9,IF(Config!$C$6=9,Set!F9,IF(Config!$C$6=10,Oct!F9,IF(Config!$C$6=11,Nov!F9,IF(Config!$C$6=12,Dic!F9,0))))))))))))</f>
        <v>0</v>
      </c>
      <c r="G9" s="177">
        <f>IF(Config!$C$6=1,Ene!G9,IF(Config!$C$6=2,Feb!G9,IF(Config!$C$6=3,Mar!G9,IF(Config!$C$6=4,Abr!G9,IF(Config!$C$6=5,May!G9,IF(Config!$C$6=6,Jun!G9,IF(Config!$C$6=7,Jul!G9,IF(Config!$C$6=8,Ago!G9,IF(Config!$C$6=9,Set!G9,IF(Config!$C$6=10,Oct!G9,IF(Config!$C$6=11,Nov!G9,IF(Config!$C$6=12,Dic!G9,0))))))))))))</f>
        <v>0</v>
      </c>
      <c r="H9" s="177">
        <f>IF(Config!$C$6=1,Ene!H9,IF(Config!$C$6=2,Feb!H9,IF(Config!$C$6=3,Mar!H9,IF(Config!$C$6=4,Abr!H9,IF(Config!$C$6=5,May!H9,IF(Config!$C$6=6,Jun!H9,IF(Config!$C$6=7,Jul!H9,IF(Config!$C$6=8,Ago!H9,IF(Config!$C$6=9,Set!H9,IF(Config!$C$6=10,Oct!H9,IF(Config!$C$6=11,Nov!H9,IF(Config!$C$6=12,Dic!H9,0))))))))))))</f>
        <v>3</v>
      </c>
      <c r="I9" s="177">
        <f>IF(Config!$C$6=1,Ene!I9,IF(Config!$C$6=2,Feb!I9,IF(Config!$C$6=3,Mar!I9,IF(Config!$C$6=4,Abr!I9,IF(Config!$C$6=5,May!I9,IF(Config!$C$6=6,Jun!I9,IF(Config!$C$6=7,Jul!I9,IF(Config!$C$6=8,Ago!I9,IF(Config!$C$6=9,Set!I9,IF(Config!$C$6=10,Oct!I9,IF(Config!$C$6=11,Nov!I9,IF(Config!$C$6=12,Dic!I9,0))))))))))))</f>
        <v>2</v>
      </c>
      <c r="J9" s="177">
        <f>IF(Config!$C$6=1,Ene!J9,IF(Config!$C$6=2,Feb!J9,IF(Config!$C$6=3,Mar!J9,IF(Config!$C$6=4,Abr!J9,IF(Config!$C$6=5,May!J9,IF(Config!$C$6=6,Jun!J9,IF(Config!$C$6=7,Jul!J9,IF(Config!$C$6=8,Ago!J9,IF(Config!$C$6=9,Set!J9,IF(Config!$C$6=10,Oct!J9,IF(Config!$C$6=11,Nov!J9,IF(Config!$C$6=12,Dic!J9,0))))))))))))</f>
        <v>1</v>
      </c>
      <c r="K9" s="177">
        <f>IF(Config!$C$6=1,Ene!K9,IF(Config!$C$6=2,Feb!K9,IF(Config!$C$6=3,Mar!K9,IF(Config!$C$6=4,Abr!K9,IF(Config!$C$6=5,May!K9,IF(Config!$C$6=6,Jun!K9,IF(Config!$C$6=7,Jul!K9,IF(Config!$C$6=8,Ago!K9,IF(Config!$C$6=9,Set!K9,IF(Config!$C$6=10,Oct!K9,IF(Config!$C$6=11,Nov!K9,IF(Config!$C$6=12,Dic!K9,0))))))))))))</f>
        <v>1</v>
      </c>
      <c r="L9" s="177">
        <f>IF(Config!$C$6=1,Ene!L9,IF(Config!$C$6=2,Feb!L9,IF(Config!$C$6=3,Mar!L9,IF(Config!$C$6=4,Abr!L9,IF(Config!$C$6=5,May!L9,IF(Config!$C$6=6,Jun!L9,IF(Config!$C$6=7,Jul!L9,IF(Config!$C$6=8,Ago!L9,IF(Config!$C$6=9,Set!L9,IF(Config!$C$6=10,Oct!L9,IF(Config!$C$6=11,Nov!L9,IF(Config!$C$6=12,Dic!L9,0))))))))))))</f>
        <v>0</v>
      </c>
      <c r="M9" s="177">
        <f>IF(Config!$C$6=1,Ene!M9,IF(Config!$C$6=2,Feb!M9,IF(Config!$C$6=3,Mar!M9,IF(Config!$C$6=4,Abr!M9,IF(Config!$C$6=5,May!M9,IF(Config!$C$6=6,Jun!M9,IF(Config!$C$6=7,Jul!M9,IF(Config!$C$6=8,Ago!M9,IF(Config!$C$6=9,Set!M9,IF(Config!$C$6=10,Oct!M9,IF(Config!$C$6=11,Nov!M9,IF(Config!$C$6=12,Dic!M9,0))))))))))))</f>
        <v>4</v>
      </c>
      <c r="N9" s="177">
        <f>IF(Config!$C$6=1,Ene!N9,IF(Config!$C$6=2,Feb!N9,IF(Config!$C$6=3,Mar!N9,IF(Config!$C$6=4,Abr!N9,IF(Config!$C$6=5,May!N9,IF(Config!$C$6=6,Jun!N9,IF(Config!$C$6=7,Jul!N9,IF(Config!$C$6=8,Ago!N9,IF(Config!$C$6=9,Set!N9,IF(Config!$C$6=10,Oct!N9,IF(Config!$C$6=11,Nov!N9,IF(Config!$C$6=12,Dic!N9,0))))))))))))</f>
        <v>5</v>
      </c>
      <c r="O9" s="177">
        <f>IF(Config!$C$6=1,Ene!O9,IF(Config!$C$6=2,Feb!O9,IF(Config!$C$6=3,Mar!O9,IF(Config!$C$6=4,Abr!O9,IF(Config!$C$6=5,May!O9,IF(Config!$C$6=6,Jun!O9,IF(Config!$C$6=7,Jul!O9,IF(Config!$C$6=8,Ago!O9,IF(Config!$C$6=9,Set!O9,IF(Config!$C$6=10,Oct!O9,IF(Config!$C$6=11,Nov!O9,IF(Config!$C$6=12,Dic!O9,0))))))))))))</f>
        <v>0</v>
      </c>
      <c r="P9" s="177">
        <f>IF(Config!$C$6=1,Ene!P9,IF(Config!$C$6=2,Feb!P9,IF(Config!$C$6=3,Mar!P9,IF(Config!$C$6=4,Abr!P9,IF(Config!$C$6=5,May!P9,IF(Config!$C$6=6,Jun!P9,IF(Config!$C$6=7,Jul!P9,IF(Config!$C$6=8,Ago!P9,IF(Config!$C$6=9,Set!P9,IF(Config!$C$6=10,Oct!P9,IF(Config!$C$6=11,Nov!P9,IF(Config!$C$6=12,Dic!P9,0))))))))))))</f>
        <v>69</v>
      </c>
      <c r="Q9" s="177">
        <f>IF(Config!$C$6=1,Ene!Q9,IF(Config!$C$6=2,Feb!Q9,IF(Config!$C$6=3,Mar!Q9,IF(Config!$C$6=4,Abr!Q9,IF(Config!$C$6=5,May!Q9,IF(Config!$C$6=6,Jun!Q9,IF(Config!$C$6=7,Jul!Q9,IF(Config!$C$6=8,Ago!Q9,IF(Config!$C$6=9,Set!Q9,IF(Config!$C$6=10,Oct!Q9,IF(Config!$C$6=11,Nov!Q9,IF(Config!$C$6=12,Dic!Q9,0))))))))))))</f>
        <v>0</v>
      </c>
      <c r="R9" s="177">
        <f>IF(Config!$C$6=1,Ene!R9,IF(Config!$C$6=2,Feb!R9,IF(Config!$C$6=3,Mar!R9,IF(Config!$C$6=4,Abr!R9,IF(Config!$C$6=5,May!R9,IF(Config!$C$6=6,Jun!R9,IF(Config!$C$6=7,Jul!R9,IF(Config!$C$6=8,Ago!R9,IF(Config!$C$6=9,Set!R9,IF(Config!$C$6=10,Oct!R9,IF(Config!$C$6=11,Nov!R9,IF(Config!$C$6=12,Dic!R9,0))))))))))))</f>
        <v>0</v>
      </c>
      <c r="S9" s="177">
        <f>IF(Config!$C$6=1,Ene!S9,IF(Config!$C$6=2,Feb!S9,IF(Config!$C$6=3,Mar!S9,IF(Config!$C$6=4,Abr!S9,IF(Config!$C$6=5,May!S9,IF(Config!$C$6=6,Jun!S9,IF(Config!$C$6=7,Jul!S9,IF(Config!$C$6=8,Ago!S9,IF(Config!$C$6=9,Set!S9,IF(Config!$C$6=10,Oct!S9,IF(Config!$C$6=11,Nov!S9,IF(Config!$C$6=12,Dic!S9,0))))))))))))</f>
        <v>0</v>
      </c>
      <c r="T9" s="177">
        <f>IF(Config!$C$6=1,Ene!T9,IF(Config!$C$6=2,Feb!T9,IF(Config!$C$6=3,Mar!T9,IF(Config!$C$6=4,Abr!T9,IF(Config!$C$6=5,May!T9,IF(Config!$C$6=6,Jun!T9,IF(Config!$C$6=7,Jul!T9,IF(Config!$C$6=8,Ago!T9,IF(Config!$C$6=9,Set!T9,IF(Config!$C$6=10,Oct!T9,IF(Config!$C$6=11,Nov!T9,IF(Config!$C$6=12,Dic!T9,0))))))))))))</f>
        <v>0</v>
      </c>
      <c r="U9" s="177">
        <f>IF(Config!$C$6=1,Ene!U9,IF(Config!$C$6=2,Feb!U9,IF(Config!$C$6=3,Mar!U9,IF(Config!$C$6=4,Abr!U9,IF(Config!$C$6=5,May!U9,IF(Config!$C$6=6,Jun!U9,IF(Config!$C$6=7,Jul!U9,IF(Config!$C$6=8,Ago!U9,IF(Config!$C$6=9,Set!U9,IF(Config!$C$6=10,Oct!U9,IF(Config!$C$6=11,Nov!U9,IF(Config!$C$6=12,Dic!U9,0))))))))))))</f>
        <v>0</v>
      </c>
      <c r="V9" s="177">
        <f>IF(Config!$C$6=1,Ene!V9,IF(Config!$C$6=2,Feb!V9,IF(Config!$C$6=3,Mar!V9,IF(Config!$C$6=4,Abr!V9,IF(Config!$C$6=5,May!V9,IF(Config!$C$6=6,Jun!V9,IF(Config!$C$6=7,Jul!V9,IF(Config!$C$6=8,Ago!V9,IF(Config!$C$6=9,Set!V9,IF(Config!$C$6=10,Oct!V9,IF(Config!$C$6=11,Nov!V9,IF(Config!$C$6=12,Dic!V9,0))))))))))))</f>
        <v>1</v>
      </c>
      <c r="W9" s="177">
        <f>IF(Config!$C$6=1,Ene!W9,IF(Config!$C$6=2,Feb!W9,IF(Config!$C$6=3,Mar!W9,IF(Config!$C$6=4,Abr!W9,IF(Config!$C$6=5,May!W9,IF(Config!$C$6=6,Jun!W9,IF(Config!$C$6=7,Jul!W9,IF(Config!$C$6=8,Ago!W9,IF(Config!$C$6=9,Set!W9,IF(Config!$C$6=10,Oct!W9,IF(Config!$C$6=11,Nov!W9,IF(Config!$C$6=12,Dic!W9,0))))))))))))</f>
        <v>0</v>
      </c>
      <c r="X9" s="177">
        <f>IF(Config!$C$6=1,Ene!X9,IF(Config!$C$6=2,Feb!X9,IF(Config!$C$6=3,Mar!X9,IF(Config!$C$6=4,Abr!X9,IF(Config!$C$6=5,May!X9,IF(Config!$C$6=6,Jun!X9,IF(Config!$C$6=7,Jul!X9,IF(Config!$C$6=8,Ago!X9,IF(Config!$C$6=9,Set!X9,IF(Config!$C$6=10,Oct!X9,IF(Config!$C$6=11,Nov!X9,IF(Config!$C$6=12,Dic!X9,0))))))))))))</f>
        <v>216</v>
      </c>
      <c r="Y9" s="177">
        <f>IF(Config!$C$6=1,Ene!Y9,IF(Config!$C$6=2,Feb!Y9,IF(Config!$C$6=3,Mar!Y9,IF(Config!$C$6=4,Abr!Y9,IF(Config!$C$6=5,May!Y9,IF(Config!$C$6=6,Jun!Y9,IF(Config!$C$6=7,Jul!Y9,IF(Config!$C$6=8,Ago!Y9,IF(Config!$C$6=9,Set!Y9,IF(Config!$C$6=10,Oct!Y9,IF(Config!$C$6=11,Nov!Y9,IF(Config!$C$6=12,Dic!Y9,0))))))))))))</f>
        <v>0</v>
      </c>
      <c r="Z9" s="177">
        <f>IF(Config!$C$6=1,Ene!Z9,IF(Config!$C$6=2,Feb!Z9,IF(Config!$C$6=3,Mar!Z9,IF(Config!$C$6=4,Abr!Z9,IF(Config!$C$6=5,May!Z9,IF(Config!$C$6=6,Jun!Z9,IF(Config!$C$6=7,Jul!Z9,IF(Config!$C$6=8,Ago!Z9,IF(Config!$C$6=9,Set!Z9,IF(Config!$C$6=10,Oct!Z9,IF(Config!$C$6=11,Nov!Z9,IF(Config!$C$6=12,Dic!Z9,0))))))))))))</f>
        <v>0</v>
      </c>
      <c r="AA9" s="177">
        <f>IF(Config!$C$6=1,Ene!AA9,IF(Config!$C$6=2,Feb!AA9,IF(Config!$C$6=3,Mar!AA9,IF(Config!$C$6=4,Abr!AA9,IF(Config!$C$6=5,May!AA9,IF(Config!$C$6=6,Jun!AA9,IF(Config!$C$6=7,Jul!AA9,IF(Config!$C$6=8,Ago!AA9,IF(Config!$C$6=9,Set!AA9,IF(Config!$C$6=10,Oct!AA9,IF(Config!$C$6=11,Nov!AA9,IF(Config!$C$6=12,Dic!AA9,0))))))))))))</f>
        <v>0</v>
      </c>
      <c r="AB9" s="177">
        <f>IF(Config!$C$6=1,Ene!AB9,IF(Config!$C$6=2,Feb!AB9,IF(Config!$C$6=3,Mar!AB9,IF(Config!$C$6=4,Abr!AB9,IF(Config!$C$6=5,May!AB9,IF(Config!$C$6=6,Jun!AB9,IF(Config!$C$6=7,Jul!AB9,IF(Config!$C$6=8,Ago!AB9,IF(Config!$C$6=9,Set!AB9,IF(Config!$C$6=10,Oct!AB9,IF(Config!$C$6=11,Nov!AB9,IF(Config!$C$6=12,Dic!AB9,0))))))))))))</f>
        <v>0</v>
      </c>
      <c r="AC9" s="177">
        <f>IF(Config!$C$6=1,Ene!AC9,IF(Config!$C$6=2,Feb!AC9,IF(Config!$C$6=3,Mar!AC9,IF(Config!$C$6=4,Abr!AC9,IF(Config!$C$6=5,May!AC9,IF(Config!$C$6=6,Jun!AC9,IF(Config!$C$6=7,Jul!AC9,IF(Config!$C$6=8,Ago!AC9,IF(Config!$C$6=9,Set!AC9,IF(Config!$C$6=10,Oct!AC9,IF(Config!$C$6=11,Nov!AC9,IF(Config!$C$6=12,Dic!AC9,0))))))))))))</f>
        <v>44</v>
      </c>
      <c r="AD9" s="177">
        <f>IF(Config!$C$6=1,Ene!AD9,IF(Config!$C$6=2,Feb!AD9,IF(Config!$C$6=3,Mar!AD9,IF(Config!$C$6=4,Abr!AD9,IF(Config!$C$6=5,May!AD9,IF(Config!$C$6=6,Jun!AD9,IF(Config!$C$6=7,Jul!AD9,IF(Config!$C$6=8,Ago!AD9,IF(Config!$C$6=9,Set!AD9,IF(Config!$C$6=10,Oct!AD9,IF(Config!$C$6=11,Nov!AD9,IF(Config!$C$6=12,Dic!AD9,0))))))))))))</f>
        <v>0</v>
      </c>
      <c r="AE9" s="177">
        <f>IF(Config!$C$6=1,Ene!AE9,IF(Config!$C$6=2,Feb!AE9,IF(Config!$C$6=3,Mar!AE9,IF(Config!$C$6=4,Abr!AE9,IF(Config!$C$6=5,May!AE9,IF(Config!$C$6=6,Jun!AE9,IF(Config!$C$6=7,Jul!AE9,IF(Config!$C$6=8,Ago!AE9,IF(Config!$C$6=9,Set!AE9,IF(Config!$C$6=10,Oct!AE9,IF(Config!$C$6=11,Nov!AE9,IF(Config!$C$6=12,Dic!AE9,0))))))))))))</f>
        <v>0</v>
      </c>
      <c r="AF9" s="177">
        <f>IF(Config!$C$6=1,Ene!AF9,IF(Config!$C$6=2,Feb!AF9,IF(Config!$C$6=3,Mar!AF9,IF(Config!$C$6=4,Abr!AF9,IF(Config!$C$6=5,May!AF9,IF(Config!$C$6=6,Jun!AF9,IF(Config!$C$6=7,Jul!AF9,IF(Config!$C$6=8,Ago!AF9,IF(Config!$C$6=9,Set!AF9,IF(Config!$C$6=10,Oct!AF9,IF(Config!$C$6=11,Nov!AF9,IF(Config!$C$6=12,Dic!AF9,0))))))))))))</f>
        <v>0</v>
      </c>
      <c r="AG9" s="177">
        <f>IF(Config!$C$6=1,Ene!AG9,IF(Config!$C$6=2,Feb!AG9,IF(Config!$C$6=3,Mar!AG9,IF(Config!$C$6=4,Abr!AG9,IF(Config!$C$6=5,May!AG9,IF(Config!$C$6=6,Jun!AG9,IF(Config!$C$6=7,Jul!AG9,IF(Config!$C$6=8,Ago!AG9,IF(Config!$C$6=9,Set!AG9,IF(Config!$C$6=10,Oct!AG9,IF(Config!$C$6=11,Nov!AG9,IF(Config!$C$6=12,Dic!AG9,0))))))))))))</f>
        <v>0</v>
      </c>
      <c r="AH9" s="177">
        <f>IF(Config!$C$6=1,Ene!AH9,IF(Config!$C$6=2,Feb!AH9,IF(Config!$C$6=3,Mar!AH9,IF(Config!$C$6=4,Abr!AH9,IF(Config!$C$6=5,May!AH9,IF(Config!$C$6=6,Jun!AH9,IF(Config!$C$6=7,Jul!AH9,IF(Config!$C$6=8,Ago!AH9,IF(Config!$C$6=9,Set!AH9,IF(Config!$C$6=10,Oct!AH9,IF(Config!$C$6=11,Nov!AH9,IF(Config!$C$6=12,Dic!AH9,0))))))))))))</f>
        <v>122</v>
      </c>
      <c r="AI9" s="177">
        <f>IF(Config!$C$6=1,Ene!AI9,IF(Config!$C$6=2,Feb!AI9,IF(Config!$C$6=3,Mar!AI9,IF(Config!$C$6=4,Abr!AI9,IF(Config!$C$6=5,May!AI9,IF(Config!$C$6=6,Jun!AI9,IF(Config!$C$6=7,Jul!AI9,IF(Config!$C$6=8,Ago!AI9,IF(Config!$C$6=9,Set!AI9,IF(Config!$C$6=10,Oct!AI9,IF(Config!$C$6=11,Nov!AI9,IF(Config!$C$6=12,Dic!AI9,0))))))))))))</f>
        <v>0</v>
      </c>
      <c r="AJ9" s="177">
        <f>IF(Config!$C$6=1,Ene!AJ9,IF(Config!$C$6=2,Feb!AJ9,IF(Config!$C$6=3,Mar!AJ9,IF(Config!$C$6=4,Abr!AJ9,IF(Config!$C$6=5,May!AJ9,IF(Config!$C$6=6,Jun!AJ9,IF(Config!$C$6=7,Jul!AJ9,IF(Config!$C$6=8,Ago!AJ9,IF(Config!$C$6=9,Set!AJ9,IF(Config!$C$6=10,Oct!AJ9,IF(Config!$C$6=11,Nov!AJ9,IF(Config!$C$6=12,Dic!AJ9,0))))))))))))</f>
        <v>0</v>
      </c>
      <c r="AK9" s="177">
        <f>IF(Config!$C$6=1,Ene!AK9,IF(Config!$C$6=2,Feb!AK9,IF(Config!$C$6=3,Mar!AK9,IF(Config!$C$6=4,Abr!AK9,IF(Config!$C$6=5,May!AK9,IF(Config!$C$6=6,Jun!AK9,IF(Config!$C$6=7,Jul!AK9,IF(Config!$C$6=8,Ago!AK9,IF(Config!$C$6=9,Set!AK9,IF(Config!$C$6=10,Oct!AK9,IF(Config!$C$6=11,Nov!AK9,IF(Config!$C$6=12,Dic!AK9,0))))))))))))</f>
        <v>2</v>
      </c>
      <c r="AL9" s="177">
        <f>IF(Config!$C$6=1,Ene!AL9,IF(Config!$C$6=2,Feb!AL9,IF(Config!$C$6=3,Mar!AL9,IF(Config!$C$6=4,Abr!AL9,IF(Config!$C$6=5,May!AL9,IF(Config!$C$6=6,Jun!AL9,IF(Config!$C$6=7,Jul!AL9,IF(Config!$C$6=8,Ago!AL9,IF(Config!$C$6=9,Set!AL9,IF(Config!$C$6=10,Oct!AL9,IF(Config!$C$6=11,Nov!AL9,IF(Config!$C$6=12,Dic!AL9,0))))))))))))</f>
        <v>0</v>
      </c>
      <c r="AM9" s="177">
        <f>IF(Config!$C$6=1,Ene!AM9,IF(Config!$C$6=2,Feb!AM9,IF(Config!$C$6=3,Mar!AM9,IF(Config!$C$6=4,Abr!AM9,IF(Config!$C$6=5,May!AM9,IF(Config!$C$6=6,Jun!AM9,IF(Config!$C$6=7,Jul!AM9,IF(Config!$C$6=8,Ago!AM9,IF(Config!$C$6=9,Set!AM9,IF(Config!$C$6=10,Oct!AM9,IF(Config!$C$6=11,Nov!AM9,IF(Config!$C$6=12,Dic!AM9,0))))))))))))</f>
        <v>0</v>
      </c>
      <c r="AN9" s="177">
        <f>IF(Config!$C$6=1,Ene!AN9,IF(Config!$C$6=2,Feb!AN9,IF(Config!$C$6=3,Mar!AN9,IF(Config!$C$6=4,Abr!AN9,IF(Config!$C$6=5,May!AN9,IF(Config!$C$6=6,Jun!AN9,IF(Config!$C$6=7,Jul!AN9,IF(Config!$C$6=8,Ago!AN9,IF(Config!$C$6=9,Set!AN9,IF(Config!$C$6=10,Oct!AN9,IF(Config!$C$6=11,Nov!AN9,IF(Config!$C$6=12,Dic!AN9,0))))))))))))</f>
        <v>0</v>
      </c>
      <c r="AO9" s="177">
        <f>IF(Config!$C$6=1,Ene!AO9,IF(Config!$C$6=2,Feb!AO9,IF(Config!$C$6=3,Mar!AO9,IF(Config!$C$6=4,Abr!AO9,IF(Config!$C$6=5,May!AO9,IF(Config!$C$6=6,Jun!AO9,IF(Config!$C$6=7,Jul!AO9,IF(Config!$C$6=8,Ago!AO9,IF(Config!$C$6=9,Set!AO9,IF(Config!$C$6=10,Oct!AO9,IF(Config!$C$6=11,Nov!AO9,IF(Config!$C$6=12,Dic!AO9,0))))))))))))</f>
        <v>24</v>
      </c>
      <c r="AP9" s="177">
        <f>IF(Config!$C$6=1,Ene!AP9,IF(Config!$C$6=2,Feb!AP9,IF(Config!$C$6=3,Mar!AP9,IF(Config!$C$6=4,Abr!AP9,IF(Config!$C$6=5,May!AP9,IF(Config!$C$6=6,Jun!AP9,IF(Config!$C$6=7,Jul!AP9,IF(Config!$C$6=8,Ago!AP9,IF(Config!$C$6=9,Set!AP9,IF(Config!$C$6=10,Oct!AP9,IF(Config!$C$6=11,Nov!AP9,IF(Config!$C$6=12,Dic!AP9,0))))))))))))</f>
        <v>0</v>
      </c>
      <c r="AQ9" s="177">
        <f>IF(Config!$C$6=1,Ene!AQ9,IF(Config!$C$6=2,Feb!AQ9,IF(Config!$C$6=3,Mar!AQ9,IF(Config!$C$6=4,Abr!AQ9,IF(Config!$C$6=5,May!AQ9,IF(Config!$C$6=6,Jun!AQ9,IF(Config!$C$6=7,Jul!AQ9,IF(Config!$C$6=8,Ago!AQ9,IF(Config!$C$6=9,Set!AQ9,IF(Config!$C$6=10,Oct!AQ9,IF(Config!$C$6=11,Nov!AQ9,IF(Config!$C$6=12,Dic!AQ9,0))))))))))))</f>
        <v>0</v>
      </c>
      <c r="AR9" s="177">
        <f>IF(Config!$C$6=1,Ene!AR9,IF(Config!$C$6=2,Feb!AR9,IF(Config!$C$6=3,Mar!AR9,IF(Config!$C$6=4,Abr!AR9,IF(Config!$C$6=5,May!AR9,IF(Config!$C$6=6,Jun!AR9,IF(Config!$C$6=7,Jul!AR9,IF(Config!$C$6=8,Ago!AR9,IF(Config!$C$6=9,Set!AR9,IF(Config!$C$6=10,Oct!AR9,IF(Config!$C$6=11,Nov!AR9,IF(Config!$C$6=12,Dic!AR9,0))))))))))))</f>
        <v>0</v>
      </c>
      <c r="AT9" s="48">
        <f t="shared" ref="AT9:AT27" si="10">SUM(D9)</f>
        <v>1636</v>
      </c>
      <c r="AU9" s="48">
        <f t="shared" si="7"/>
        <v>16</v>
      </c>
      <c r="AV9" s="48">
        <f t="shared" si="8"/>
        <v>69</v>
      </c>
      <c r="AW9" s="48">
        <f t="shared" si="0"/>
        <v>1</v>
      </c>
      <c r="AX9" s="48">
        <f t="shared" si="1"/>
        <v>216</v>
      </c>
      <c r="AY9" s="48">
        <f t="shared" si="2"/>
        <v>44</v>
      </c>
      <c r="AZ9" s="48">
        <f t="shared" si="3"/>
        <v>122</v>
      </c>
      <c r="BA9" s="49">
        <f t="shared" si="4"/>
        <v>2</v>
      </c>
      <c r="BB9" s="48">
        <f t="shared" si="5"/>
        <v>24</v>
      </c>
      <c r="BC9" s="65">
        <f t="shared" si="9"/>
        <v>2130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>
        <f>IF(Config!$C$6=1,Ene!D10,IF(Config!$C$6=2,Feb!D10,IF(Config!$C$6=3,Mar!D10,IF(Config!$C$6=4,Abr!D10,IF(Config!$C$6=5,May!D10,IF(Config!$C$6=6,Jun!D10,IF(Config!$C$6=7,Jul!D10,IF(Config!$C$6=8,Ago!D10,IF(Config!$C$6=9,Set!D10,IF(Config!$C$6=10,Oct!D10,IF(Config!$C$6=11,Nov!D10,IF(Config!$C$6=12,Dic!D10,0))))))))))))</f>
        <v>0</v>
      </c>
      <c r="E10" s="177">
        <f>IF(Config!$C$6=1,Ene!E10,IF(Config!$C$6=2,Feb!E10,IF(Config!$C$6=3,Mar!E10,IF(Config!$C$6=4,Abr!E10,IF(Config!$C$6=5,May!E10,IF(Config!$C$6=6,Jun!E10,IF(Config!$C$6=7,Jul!E10,IF(Config!$C$6=8,Ago!E10,IF(Config!$C$6=9,Set!E10,IF(Config!$C$6=10,Oct!E10,IF(Config!$C$6=11,Nov!E10,IF(Config!$C$6=12,Dic!E10,0))))))))))))</f>
        <v>0</v>
      </c>
      <c r="F10" s="177">
        <f>IF(Config!$C$6=1,Ene!F10,IF(Config!$C$6=2,Feb!F10,IF(Config!$C$6=3,Mar!F10,IF(Config!$C$6=4,Abr!F10,IF(Config!$C$6=5,May!F10,IF(Config!$C$6=6,Jun!F10,IF(Config!$C$6=7,Jul!F10,IF(Config!$C$6=8,Ago!F10,IF(Config!$C$6=9,Set!F10,IF(Config!$C$6=10,Oct!F10,IF(Config!$C$6=11,Nov!F10,IF(Config!$C$6=12,Dic!F10,0))))))))))))</f>
        <v>409</v>
      </c>
      <c r="G10" s="177">
        <f>IF(Config!$C$6=1,Ene!G10,IF(Config!$C$6=2,Feb!G10,IF(Config!$C$6=3,Mar!G10,IF(Config!$C$6=4,Abr!G10,IF(Config!$C$6=5,May!G10,IF(Config!$C$6=6,Jun!G10,IF(Config!$C$6=7,Jul!G10,IF(Config!$C$6=8,Ago!G10,IF(Config!$C$6=9,Set!G10,IF(Config!$C$6=10,Oct!G10,IF(Config!$C$6=11,Nov!G10,IF(Config!$C$6=12,Dic!G10,0))))))))))))</f>
        <v>22</v>
      </c>
      <c r="H10" s="177">
        <f>IF(Config!$C$6=1,Ene!H10,IF(Config!$C$6=2,Feb!H10,IF(Config!$C$6=3,Mar!H10,IF(Config!$C$6=4,Abr!H10,IF(Config!$C$6=5,May!H10,IF(Config!$C$6=6,Jun!H10,IF(Config!$C$6=7,Jul!H10,IF(Config!$C$6=8,Ago!H10,IF(Config!$C$6=9,Set!H10,IF(Config!$C$6=10,Oct!H10,IF(Config!$C$6=11,Nov!H10,IF(Config!$C$6=12,Dic!H10,0))))))))))))</f>
        <v>16</v>
      </c>
      <c r="I10" s="177">
        <f>IF(Config!$C$6=1,Ene!I10,IF(Config!$C$6=2,Feb!I10,IF(Config!$C$6=3,Mar!I10,IF(Config!$C$6=4,Abr!I10,IF(Config!$C$6=5,May!I10,IF(Config!$C$6=6,Jun!I10,IF(Config!$C$6=7,Jul!I10,IF(Config!$C$6=8,Ago!I10,IF(Config!$C$6=9,Set!I10,IF(Config!$C$6=10,Oct!I10,IF(Config!$C$6=11,Nov!I10,IF(Config!$C$6=12,Dic!I10,0))))))))))))</f>
        <v>18</v>
      </c>
      <c r="J10" s="177">
        <f>IF(Config!$C$6=1,Ene!J10,IF(Config!$C$6=2,Feb!J10,IF(Config!$C$6=3,Mar!J10,IF(Config!$C$6=4,Abr!J10,IF(Config!$C$6=5,May!J10,IF(Config!$C$6=6,Jun!J10,IF(Config!$C$6=7,Jul!J10,IF(Config!$C$6=8,Ago!J10,IF(Config!$C$6=9,Set!J10,IF(Config!$C$6=10,Oct!J10,IF(Config!$C$6=11,Nov!J10,IF(Config!$C$6=12,Dic!J10,0))))))))))))</f>
        <v>38</v>
      </c>
      <c r="K10" s="177">
        <f>IF(Config!$C$6=1,Ene!K10,IF(Config!$C$6=2,Feb!K10,IF(Config!$C$6=3,Mar!K10,IF(Config!$C$6=4,Abr!K10,IF(Config!$C$6=5,May!K10,IF(Config!$C$6=6,Jun!K10,IF(Config!$C$6=7,Jul!K10,IF(Config!$C$6=8,Ago!K10,IF(Config!$C$6=9,Set!K10,IF(Config!$C$6=10,Oct!K10,IF(Config!$C$6=11,Nov!K10,IF(Config!$C$6=12,Dic!K10,0))))))))))))</f>
        <v>3</v>
      </c>
      <c r="L10" s="177">
        <f>IF(Config!$C$6=1,Ene!L10,IF(Config!$C$6=2,Feb!L10,IF(Config!$C$6=3,Mar!L10,IF(Config!$C$6=4,Abr!L10,IF(Config!$C$6=5,May!L10,IF(Config!$C$6=6,Jun!L10,IF(Config!$C$6=7,Jul!L10,IF(Config!$C$6=8,Ago!L10,IF(Config!$C$6=9,Set!L10,IF(Config!$C$6=10,Oct!L10,IF(Config!$C$6=11,Nov!L10,IF(Config!$C$6=12,Dic!L10,0))))))))))))</f>
        <v>16</v>
      </c>
      <c r="M10" s="177">
        <f>IF(Config!$C$6=1,Ene!M10,IF(Config!$C$6=2,Feb!M10,IF(Config!$C$6=3,Mar!M10,IF(Config!$C$6=4,Abr!M10,IF(Config!$C$6=5,May!M10,IF(Config!$C$6=6,Jun!M10,IF(Config!$C$6=7,Jul!M10,IF(Config!$C$6=8,Ago!M10,IF(Config!$C$6=9,Set!M10,IF(Config!$C$6=10,Oct!M10,IF(Config!$C$6=11,Nov!M10,IF(Config!$C$6=12,Dic!M10,0))))))))))))</f>
        <v>18</v>
      </c>
      <c r="N10" s="177">
        <f>IF(Config!$C$6=1,Ene!N10,IF(Config!$C$6=2,Feb!N10,IF(Config!$C$6=3,Mar!N10,IF(Config!$C$6=4,Abr!N10,IF(Config!$C$6=5,May!N10,IF(Config!$C$6=6,Jun!N10,IF(Config!$C$6=7,Jul!N10,IF(Config!$C$6=8,Ago!N10,IF(Config!$C$6=9,Set!N10,IF(Config!$C$6=10,Oct!N10,IF(Config!$C$6=11,Nov!N10,IF(Config!$C$6=12,Dic!N10,0))))))))))))</f>
        <v>27</v>
      </c>
      <c r="O10" s="177">
        <f>IF(Config!$C$6=1,Ene!O10,IF(Config!$C$6=2,Feb!O10,IF(Config!$C$6=3,Mar!O10,IF(Config!$C$6=4,Abr!O10,IF(Config!$C$6=5,May!O10,IF(Config!$C$6=6,Jun!O10,IF(Config!$C$6=7,Jul!O10,IF(Config!$C$6=8,Ago!O10,IF(Config!$C$6=9,Set!O10,IF(Config!$C$6=10,Oct!O10,IF(Config!$C$6=11,Nov!O10,IF(Config!$C$6=12,Dic!O10,0))))))))))))</f>
        <v>138</v>
      </c>
      <c r="P10" s="177">
        <f>IF(Config!$C$6=1,Ene!P10,IF(Config!$C$6=2,Feb!P10,IF(Config!$C$6=3,Mar!P10,IF(Config!$C$6=4,Abr!P10,IF(Config!$C$6=5,May!P10,IF(Config!$C$6=6,Jun!P10,IF(Config!$C$6=7,Jul!P10,IF(Config!$C$6=8,Ago!P10,IF(Config!$C$6=9,Set!P10,IF(Config!$C$6=10,Oct!P10,IF(Config!$C$6=11,Nov!P10,IF(Config!$C$6=12,Dic!P10,0))))))))))))</f>
        <v>42</v>
      </c>
      <c r="Q10" s="177">
        <f>IF(Config!$C$6=1,Ene!Q10,IF(Config!$C$6=2,Feb!Q10,IF(Config!$C$6=3,Mar!Q10,IF(Config!$C$6=4,Abr!Q10,IF(Config!$C$6=5,May!Q10,IF(Config!$C$6=6,Jun!Q10,IF(Config!$C$6=7,Jul!Q10,IF(Config!$C$6=8,Ago!Q10,IF(Config!$C$6=9,Set!Q10,IF(Config!$C$6=10,Oct!Q10,IF(Config!$C$6=11,Nov!Q10,IF(Config!$C$6=12,Dic!Q10,0))))))))))))</f>
        <v>16</v>
      </c>
      <c r="R10" s="177">
        <f>IF(Config!$C$6=1,Ene!R10,IF(Config!$C$6=2,Feb!R10,IF(Config!$C$6=3,Mar!R10,IF(Config!$C$6=4,Abr!R10,IF(Config!$C$6=5,May!R10,IF(Config!$C$6=6,Jun!R10,IF(Config!$C$6=7,Jul!R10,IF(Config!$C$6=8,Ago!R10,IF(Config!$C$6=9,Set!R10,IF(Config!$C$6=10,Oct!R10,IF(Config!$C$6=11,Nov!R10,IF(Config!$C$6=12,Dic!R10,0))))))))))))</f>
        <v>33</v>
      </c>
      <c r="S10" s="177">
        <f>IF(Config!$C$6=1,Ene!S10,IF(Config!$C$6=2,Feb!S10,IF(Config!$C$6=3,Mar!S10,IF(Config!$C$6=4,Abr!S10,IF(Config!$C$6=5,May!S10,IF(Config!$C$6=6,Jun!S10,IF(Config!$C$6=7,Jul!S10,IF(Config!$C$6=8,Ago!S10,IF(Config!$C$6=9,Set!S10,IF(Config!$C$6=10,Oct!S10,IF(Config!$C$6=11,Nov!S10,IF(Config!$C$6=12,Dic!S10,0))))))))))))</f>
        <v>55</v>
      </c>
      <c r="T10" s="177">
        <f>IF(Config!$C$6=1,Ene!T10,IF(Config!$C$6=2,Feb!T10,IF(Config!$C$6=3,Mar!T10,IF(Config!$C$6=4,Abr!T10,IF(Config!$C$6=5,May!T10,IF(Config!$C$6=6,Jun!T10,IF(Config!$C$6=7,Jul!T10,IF(Config!$C$6=8,Ago!T10,IF(Config!$C$6=9,Set!T10,IF(Config!$C$6=10,Oct!T10,IF(Config!$C$6=11,Nov!T10,IF(Config!$C$6=12,Dic!T10,0))))))))))))</f>
        <v>19</v>
      </c>
      <c r="U10" s="177">
        <f>IF(Config!$C$6=1,Ene!U10,IF(Config!$C$6=2,Feb!U10,IF(Config!$C$6=3,Mar!U10,IF(Config!$C$6=4,Abr!U10,IF(Config!$C$6=5,May!U10,IF(Config!$C$6=6,Jun!U10,IF(Config!$C$6=7,Jul!U10,IF(Config!$C$6=8,Ago!U10,IF(Config!$C$6=9,Set!U10,IF(Config!$C$6=10,Oct!U10,IF(Config!$C$6=11,Nov!U10,IF(Config!$C$6=12,Dic!U10,0))))))))))))</f>
        <v>12</v>
      </c>
      <c r="V10" s="177">
        <f>IF(Config!$C$6=1,Ene!V10,IF(Config!$C$6=2,Feb!V10,IF(Config!$C$6=3,Mar!V10,IF(Config!$C$6=4,Abr!V10,IF(Config!$C$6=5,May!V10,IF(Config!$C$6=6,Jun!V10,IF(Config!$C$6=7,Jul!V10,IF(Config!$C$6=8,Ago!V10,IF(Config!$C$6=9,Set!V10,IF(Config!$C$6=10,Oct!V10,IF(Config!$C$6=11,Nov!V10,IF(Config!$C$6=12,Dic!V10,0))))))))))))</f>
        <v>28</v>
      </c>
      <c r="W10" s="177">
        <f>IF(Config!$C$6=1,Ene!W10,IF(Config!$C$6=2,Feb!W10,IF(Config!$C$6=3,Mar!W10,IF(Config!$C$6=4,Abr!W10,IF(Config!$C$6=5,May!W10,IF(Config!$C$6=6,Jun!W10,IF(Config!$C$6=7,Jul!W10,IF(Config!$C$6=8,Ago!W10,IF(Config!$C$6=9,Set!W10,IF(Config!$C$6=10,Oct!W10,IF(Config!$C$6=11,Nov!W10,IF(Config!$C$6=12,Dic!W10,0))))))))))))</f>
        <v>43</v>
      </c>
      <c r="X10" s="177">
        <f>IF(Config!$C$6=1,Ene!X10,IF(Config!$C$6=2,Feb!X10,IF(Config!$C$6=3,Mar!X10,IF(Config!$C$6=4,Abr!X10,IF(Config!$C$6=5,May!X10,IF(Config!$C$6=6,Jun!X10,IF(Config!$C$6=7,Jul!X10,IF(Config!$C$6=8,Ago!X10,IF(Config!$C$6=9,Set!X10,IF(Config!$C$6=10,Oct!X10,IF(Config!$C$6=11,Nov!X10,IF(Config!$C$6=12,Dic!X10,0))))))))))))</f>
        <v>238</v>
      </c>
      <c r="Y10" s="177">
        <f>IF(Config!$C$6=1,Ene!Y10,IF(Config!$C$6=2,Feb!Y10,IF(Config!$C$6=3,Mar!Y10,IF(Config!$C$6=4,Abr!Y10,IF(Config!$C$6=5,May!Y10,IF(Config!$C$6=6,Jun!Y10,IF(Config!$C$6=7,Jul!Y10,IF(Config!$C$6=8,Ago!Y10,IF(Config!$C$6=9,Set!Y10,IF(Config!$C$6=10,Oct!Y10,IF(Config!$C$6=11,Nov!Y10,IF(Config!$C$6=12,Dic!Y10,0))))))))))))</f>
        <v>11</v>
      </c>
      <c r="Z10" s="177">
        <f>IF(Config!$C$6=1,Ene!Z10,IF(Config!$C$6=2,Feb!Z10,IF(Config!$C$6=3,Mar!Z10,IF(Config!$C$6=4,Abr!Z10,IF(Config!$C$6=5,May!Z10,IF(Config!$C$6=6,Jun!Z10,IF(Config!$C$6=7,Jul!Z10,IF(Config!$C$6=8,Ago!Z10,IF(Config!$C$6=9,Set!Z10,IF(Config!$C$6=10,Oct!Z10,IF(Config!$C$6=11,Nov!Z10,IF(Config!$C$6=12,Dic!Z10,0))))))))))))</f>
        <v>28</v>
      </c>
      <c r="AA10" s="177">
        <f>IF(Config!$C$6=1,Ene!AA10,IF(Config!$C$6=2,Feb!AA10,IF(Config!$C$6=3,Mar!AA10,IF(Config!$C$6=4,Abr!AA10,IF(Config!$C$6=5,May!AA10,IF(Config!$C$6=6,Jun!AA10,IF(Config!$C$6=7,Jul!AA10,IF(Config!$C$6=8,Ago!AA10,IF(Config!$C$6=9,Set!AA10,IF(Config!$C$6=10,Oct!AA10,IF(Config!$C$6=11,Nov!AA10,IF(Config!$C$6=12,Dic!AA10,0))))))))))))</f>
        <v>15</v>
      </c>
      <c r="AB10" s="177">
        <f>IF(Config!$C$6=1,Ene!AB10,IF(Config!$C$6=2,Feb!AB10,IF(Config!$C$6=3,Mar!AB10,IF(Config!$C$6=4,Abr!AB10,IF(Config!$C$6=5,May!AB10,IF(Config!$C$6=6,Jun!AB10,IF(Config!$C$6=7,Jul!AB10,IF(Config!$C$6=8,Ago!AB10,IF(Config!$C$6=9,Set!AB10,IF(Config!$C$6=10,Oct!AB10,IF(Config!$C$6=11,Nov!AB10,IF(Config!$C$6=12,Dic!AB10,0))))))))))))</f>
        <v>31</v>
      </c>
      <c r="AC10" s="177">
        <f>IF(Config!$C$6=1,Ene!AC10,IF(Config!$C$6=2,Feb!AC10,IF(Config!$C$6=3,Mar!AC10,IF(Config!$C$6=4,Abr!AC10,IF(Config!$C$6=5,May!AC10,IF(Config!$C$6=6,Jun!AC10,IF(Config!$C$6=7,Jul!AC10,IF(Config!$C$6=8,Ago!AC10,IF(Config!$C$6=9,Set!AC10,IF(Config!$C$6=10,Oct!AC10,IF(Config!$C$6=11,Nov!AC10,IF(Config!$C$6=12,Dic!AC10,0))))))))))))</f>
        <v>63</v>
      </c>
      <c r="AD10" s="177">
        <f>IF(Config!$C$6=1,Ene!AD10,IF(Config!$C$6=2,Feb!AD10,IF(Config!$C$6=3,Mar!AD10,IF(Config!$C$6=4,Abr!AD10,IF(Config!$C$6=5,May!AD10,IF(Config!$C$6=6,Jun!AD10,IF(Config!$C$6=7,Jul!AD10,IF(Config!$C$6=8,Ago!AD10,IF(Config!$C$6=9,Set!AD10,IF(Config!$C$6=10,Oct!AD10,IF(Config!$C$6=11,Nov!AD10,IF(Config!$C$6=12,Dic!AD10,0))))))))))))</f>
        <v>12</v>
      </c>
      <c r="AE10" s="177">
        <f>IF(Config!$C$6=1,Ene!AE10,IF(Config!$C$6=2,Feb!AE10,IF(Config!$C$6=3,Mar!AE10,IF(Config!$C$6=4,Abr!AE10,IF(Config!$C$6=5,May!AE10,IF(Config!$C$6=6,Jun!AE10,IF(Config!$C$6=7,Jul!AE10,IF(Config!$C$6=8,Ago!AE10,IF(Config!$C$6=9,Set!AE10,IF(Config!$C$6=10,Oct!AE10,IF(Config!$C$6=11,Nov!AE10,IF(Config!$C$6=12,Dic!AE10,0))))))))))))</f>
        <v>29</v>
      </c>
      <c r="AF10" s="177">
        <f>IF(Config!$C$6=1,Ene!AF10,IF(Config!$C$6=2,Feb!AF10,IF(Config!$C$6=3,Mar!AF10,IF(Config!$C$6=4,Abr!AF10,IF(Config!$C$6=5,May!AF10,IF(Config!$C$6=6,Jun!AF10,IF(Config!$C$6=7,Jul!AF10,IF(Config!$C$6=8,Ago!AF10,IF(Config!$C$6=9,Set!AF10,IF(Config!$C$6=10,Oct!AF10,IF(Config!$C$6=11,Nov!AF10,IF(Config!$C$6=12,Dic!AF10,0))))))))))))</f>
        <v>21</v>
      </c>
      <c r="AG10" s="177">
        <f>IF(Config!$C$6=1,Ene!AG10,IF(Config!$C$6=2,Feb!AG10,IF(Config!$C$6=3,Mar!AG10,IF(Config!$C$6=4,Abr!AG10,IF(Config!$C$6=5,May!AG10,IF(Config!$C$6=6,Jun!AG10,IF(Config!$C$6=7,Jul!AG10,IF(Config!$C$6=8,Ago!AG10,IF(Config!$C$6=9,Set!AG10,IF(Config!$C$6=10,Oct!AG10,IF(Config!$C$6=11,Nov!AG10,IF(Config!$C$6=12,Dic!AG10,0))))))))))))</f>
        <v>19</v>
      </c>
      <c r="AH10" s="177">
        <f>IF(Config!$C$6=1,Ene!AH10,IF(Config!$C$6=2,Feb!AH10,IF(Config!$C$6=3,Mar!AH10,IF(Config!$C$6=4,Abr!AH10,IF(Config!$C$6=5,May!AH10,IF(Config!$C$6=6,Jun!AH10,IF(Config!$C$6=7,Jul!AH10,IF(Config!$C$6=8,Ago!AH10,IF(Config!$C$6=9,Set!AH10,IF(Config!$C$6=10,Oct!AH10,IF(Config!$C$6=11,Nov!AH10,IF(Config!$C$6=12,Dic!AH10,0))))))))))))</f>
        <v>89</v>
      </c>
      <c r="AI10" s="177">
        <f>IF(Config!$C$6=1,Ene!AI10,IF(Config!$C$6=2,Feb!AI10,IF(Config!$C$6=3,Mar!AI10,IF(Config!$C$6=4,Abr!AI10,IF(Config!$C$6=5,May!AI10,IF(Config!$C$6=6,Jun!AI10,IF(Config!$C$6=7,Jul!AI10,IF(Config!$C$6=8,Ago!AI10,IF(Config!$C$6=9,Set!AI10,IF(Config!$C$6=10,Oct!AI10,IF(Config!$C$6=11,Nov!AI10,IF(Config!$C$6=12,Dic!AI10,0))))))))))))</f>
        <v>19</v>
      </c>
      <c r="AJ10" s="177">
        <f>IF(Config!$C$6=1,Ene!AJ10,IF(Config!$C$6=2,Feb!AJ10,IF(Config!$C$6=3,Mar!AJ10,IF(Config!$C$6=4,Abr!AJ10,IF(Config!$C$6=5,May!AJ10,IF(Config!$C$6=6,Jun!AJ10,IF(Config!$C$6=7,Jul!AJ10,IF(Config!$C$6=8,Ago!AJ10,IF(Config!$C$6=9,Set!AJ10,IF(Config!$C$6=10,Oct!AJ10,IF(Config!$C$6=11,Nov!AJ10,IF(Config!$C$6=12,Dic!AJ10,0))))))))))))</f>
        <v>14</v>
      </c>
      <c r="AK10" s="177">
        <f>IF(Config!$C$6=1,Ene!AK10,IF(Config!$C$6=2,Feb!AK10,IF(Config!$C$6=3,Mar!AK10,IF(Config!$C$6=4,Abr!AK10,IF(Config!$C$6=5,May!AK10,IF(Config!$C$6=6,Jun!AK10,IF(Config!$C$6=7,Jul!AK10,IF(Config!$C$6=8,Ago!AK10,IF(Config!$C$6=9,Set!AK10,IF(Config!$C$6=10,Oct!AK10,IF(Config!$C$6=11,Nov!AK10,IF(Config!$C$6=12,Dic!AK10,0))))))))))))</f>
        <v>51</v>
      </c>
      <c r="AL10" s="177">
        <f>IF(Config!$C$6=1,Ene!AL10,IF(Config!$C$6=2,Feb!AL10,IF(Config!$C$6=3,Mar!AL10,IF(Config!$C$6=4,Abr!AL10,IF(Config!$C$6=5,May!AL10,IF(Config!$C$6=6,Jun!AL10,IF(Config!$C$6=7,Jul!AL10,IF(Config!$C$6=8,Ago!AL10,IF(Config!$C$6=9,Set!AL10,IF(Config!$C$6=10,Oct!AL10,IF(Config!$C$6=11,Nov!AL10,IF(Config!$C$6=12,Dic!AL10,0))))))))))))</f>
        <v>6</v>
      </c>
      <c r="AM10" s="177">
        <f>IF(Config!$C$6=1,Ene!AM10,IF(Config!$C$6=2,Feb!AM10,IF(Config!$C$6=3,Mar!AM10,IF(Config!$C$6=4,Abr!AM10,IF(Config!$C$6=5,May!AM10,IF(Config!$C$6=6,Jun!AM10,IF(Config!$C$6=7,Jul!AM10,IF(Config!$C$6=8,Ago!AM10,IF(Config!$C$6=9,Set!AM10,IF(Config!$C$6=10,Oct!AM10,IF(Config!$C$6=11,Nov!AM10,IF(Config!$C$6=12,Dic!AM10,0))))))))))))</f>
        <v>9</v>
      </c>
      <c r="AN10" s="177">
        <f>IF(Config!$C$6=1,Ene!AN10,IF(Config!$C$6=2,Feb!AN10,IF(Config!$C$6=3,Mar!AN10,IF(Config!$C$6=4,Abr!AN10,IF(Config!$C$6=5,May!AN10,IF(Config!$C$6=6,Jun!AN10,IF(Config!$C$6=7,Jul!AN10,IF(Config!$C$6=8,Ago!AN10,IF(Config!$C$6=9,Set!AN10,IF(Config!$C$6=10,Oct!AN10,IF(Config!$C$6=11,Nov!AN10,IF(Config!$C$6=12,Dic!AN10,0))))))))))))</f>
        <v>5</v>
      </c>
      <c r="AO10" s="177">
        <f>IF(Config!$C$6=1,Ene!AO10,IF(Config!$C$6=2,Feb!AO10,IF(Config!$C$6=3,Mar!AO10,IF(Config!$C$6=4,Abr!AO10,IF(Config!$C$6=5,May!AO10,IF(Config!$C$6=6,Jun!AO10,IF(Config!$C$6=7,Jul!AO10,IF(Config!$C$6=8,Ago!AO10,IF(Config!$C$6=9,Set!AO10,IF(Config!$C$6=10,Oct!AO10,IF(Config!$C$6=11,Nov!AO10,IF(Config!$C$6=12,Dic!AO10,0))))))))))))</f>
        <v>61</v>
      </c>
      <c r="AP10" s="177">
        <f>IF(Config!$C$6=1,Ene!AP10,IF(Config!$C$6=2,Feb!AP10,IF(Config!$C$6=3,Mar!AP10,IF(Config!$C$6=4,Abr!AP10,IF(Config!$C$6=5,May!AP10,IF(Config!$C$6=6,Jun!AP10,IF(Config!$C$6=7,Jul!AP10,IF(Config!$C$6=8,Ago!AP10,IF(Config!$C$6=9,Set!AP10,IF(Config!$C$6=10,Oct!AP10,IF(Config!$C$6=11,Nov!AP10,IF(Config!$C$6=12,Dic!AP10,0))))))))))))</f>
        <v>0</v>
      </c>
      <c r="AQ10" s="177">
        <f>IF(Config!$C$6=1,Ene!AQ10,IF(Config!$C$6=2,Feb!AQ10,IF(Config!$C$6=3,Mar!AQ10,IF(Config!$C$6=4,Abr!AQ10,IF(Config!$C$6=5,May!AQ10,IF(Config!$C$6=6,Jun!AQ10,IF(Config!$C$6=7,Jul!AQ10,IF(Config!$C$6=8,Ago!AQ10,IF(Config!$C$6=9,Set!AQ10,IF(Config!$C$6=10,Oct!AQ10,IF(Config!$C$6=11,Nov!AQ10,IF(Config!$C$6=12,Dic!AQ10,0))))))))))))</f>
        <v>2</v>
      </c>
      <c r="AR10" s="177">
        <f>IF(Config!$C$6=1,Ene!AR10,IF(Config!$C$6=2,Feb!AR10,IF(Config!$C$6=3,Mar!AR10,IF(Config!$C$6=4,Abr!AR10,IF(Config!$C$6=5,May!AR10,IF(Config!$C$6=6,Jun!AR10,IF(Config!$C$6=7,Jul!AR10,IF(Config!$C$6=8,Ago!AR10,IF(Config!$C$6=9,Set!AR10,IF(Config!$C$6=10,Oct!AR10,IF(Config!$C$6=11,Nov!AR10,IF(Config!$C$6=12,Dic!AR10,0))))))))))))</f>
        <v>19</v>
      </c>
      <c r="AT10" s="48">
        <f t="shared" si="10"/>
        <v>0</v>
      </c>
      <c r="AU10" s="48">
        <f t="shared" si="7"/>
        <v>705</v>
      </c>
      <c r="AV10" s="48">
        <f t="shared" si="8"/>
        <v>91</v>
      </c>
      <c r="AW10" s="48">
        <f t="shared" si="0"/>
        <v>114</v>
      </c>
      <c r="AX10" s="48">
        <f t="shared" si="1"/>
        <v>366</v>
      </c>
      <c r="AY10" s="48">
        <f t="shared" si="2"/>
        <v>144</v>
      </c>
      <c r="AZ10" s="48">
        <f t="shared" si="3"/>
        <v>122</v>
      </c>
      <c r="BA10" s="49">
        <f t="shared" si="4"/>
        <v>71</v>
      </c>
      <c r="BB10" s="48">
        <f t="shared" si="5"/>
        <v>82</v>
      </c>
      <c r="BC10" s="65">
        <f t="shared" si="9"/>
        <v>1695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>
        <f>IF(Config!$C$6=1,Ene!D11,IF(Config!$C$6=2,Feb!D11,IF(Config!$C$6=3,Mar!D11,IF(Config!$C$6=4,Abr!D11,IF(Config!$C$6=5,May!D11,IF(Config!$C$6=6,Jun!D11,IF(Config!$C$6=7,Jul!D11,IF(Config!$C$6=8,Ago!D11,IF(Config!$C$6=9,Set!D11,IF(Config!$C$6=10,Oct!D11,IF(Config!$C$6=11,Nov!D11,IF(Config!$C$6=12,Dic!D11,0))))))))))))</f>
        <v>0</v>
      </c>
      <c r="E11" s="177">
        <f>IF(Config!$C$6=1,Ene!E11,IF(Config!$C$6=2,Feb!E11,IF(Config!$C$6=3,Mar!E11,IF(Config!$C$6=4,Abr!E11,IF(Config!$C$6=5,May!E11,IF(Config!$C$6=6,Jun!E11,IF(Config!$C$6=7,Jul!E11,IF(Config!$C$6=8,Ago!E11,IF(Config!$C$6=9,Set!E11,IF(Config!$C$6=10,Oct!E11,IF(Config!$C$6=11,Nov!E11,IF(Config!$C$6=12,Dic!E11,0))))))))))))</f>
        <v>0</v>
      </c>
      <c r="F11" s="177">
        <f>IF(Config!$C$6=1,Ene!F11,IF(Config!$C$6=2,Feb!F11,IF(Config!$C$6=3,Mar!F11,IF(Config!$C$6=4,Abr!F11,IF(Config!$C$6=5,May!F11,IF(Config!$C$6=6,Jun!F11,IF(Config!$C$6=7,Jul!F11,IF(Config!$C$6=8,Ago!F11,IF(Config!$C$6=9,Set!F11,IF(Config!$C$6=10,Oct!F11,IF(Config!$C$6=11,Nov!F11,IF(Config!$C$6=12,Dic!F11,0))))))))))))</f>
        <v>454</v>
      </c>
      <c r="G11" s="177">
        <f>IF(Config!$C$6=1,Ene!G11,IF(Config!$C$6=2,Feb!G11,IF(Config!$C$6=3,Mar!G11,IF(Config!$C$6=4,Abr!G11,IF(Config!$C$6=5,May!G11,IF(Config!$C$6=6,Jun!G11,IF(Config!$C$6=7,Jul!G11,IF(Config!$C$6=8,Ago!G11,IF(Config!$C$6=9,Set!G11,IF(Config!$C$6=10,Oct!G11,IF(Config!$C$6=11,Nov!G11,IF(Config!$C$6=12,Dic!G11,0))))))))))))</f>
        <v>23</v>
      </c>
      <c r="H11" s="177">
        <f>IF(Config!$C$6=1,Ene!H11,IF(Config!$C$6=2,Feb!H11,IF(Config!$C$6=3,Mar!H11,IF(Config!$C$6=4,Abr!H11,IF(Config!$C$6=5,May!H11,IF(Config!$C$6=6,Jun!H11,IF(Config!$C$6=7,Jul!H11,IF(Config!$C$6=8,Ago!H11,IF(Config!$C$6=9,Set!H11,IF(Config!$C$6=10,Oct!H11,IF(Config!$C$6=11,Nov!H11,IF(Config!$C$6=12,Dic!H11,0))))))))))))</f>
        <v>17</v>
      </c>
      <c r="I11" s="177">
        <f>IF(Config!$C$6=1,Ene!I11,IF(Config!$C$6=2,Feb!I11,IF(Config!$C$6=3,Mar!I11,IF(Config!$C$6=4,Abr!I11,IF(Config!$C$6=5,May!I11,IF(Config!$C$6=6,Jun!I11,IF(Config!$C$6=7,Jul!I11,IF(Config!$C$6=8,Ago!I11,IF(Config!$C$6=9,Set!I11,IF(Config!$C$6=10,Oct!I11,IF(Config!$C$6=11,Nov!I11,IF(Config!$C$6=12,Dic!I11,0))))))))))))</f>
        <v>20</v>
      </c>
      <c r="J11" s="177">
        <f>IF(Config!$C$6=1,Ene!J11,IF(Config!$C$6=2,Feb!J11,IF(Config!$C$6=3,Mar!J11,IF(Config!$C$6=4,Abr!J11,IF(Config!$C$6=5,May!J11,IF(Config!$C$6=6,Jun!J11,IF(Config!$C$6=7,Jul!J11,IF(Config!$C$6=8,Ago!J11,IF(Config!$C$6=9,Set!J11,IF(Config!$C$6=10,Oct!J11,IF(Config!$C$6=11,Nov!J11,IF(Config!$C$6=12,Dic!J11,0))))))))))))</f>
        <v>46</v>
      </c>
      <c r="K11" s="177">
        <f>IF(Config!$C$6=1,Ene!K11,IF(Config!$C$6=2,Feb!K11,IF(Config!$C$6=3,Mar!K11,IF(Config!$C$6=4,Abr!K11,IF(Config!$C$6=5,May!K11,IF(Config!$C$6=6,Jun!K11,IF(Config!$C$6=7,Jul!K11,IF(Config!$C$6=8,Ago!K11,IF(Config!$C$6=9,Set!K11,IF(Config!$C$6=10,Oct!K11,IF(Config!$C$6=11,Nov!K11,IF(Config!$C$6=12,Dic!K11,0))))))))))))</f>
        <v>2</v>
      </c>
      <c r="L11" s="177">
        <f>IF(Config!$C$6=1,Ene!L11,IF(Config!$C$6=2,Feb!L11,IF(Config!$C$6=3,Mar!L11,IF(Config!$C$6=4,Abr!L11,IF(Config!$C$6=5,May!L11,IF(Config!$C$6=6,Jun!L11,IF(Config!$C$6=7,Jul!L11,IF(Config!$C$6=8,Ago!L11,IF(Config!$C$6=9,Set!L11,IF(Config!$C$6=10,Oct!L11,IF(Config!$C$6=11,Nov!L11,IF(Config!$C$6=12,Dic!L11,0))))))))))))</f>
        <v>15</v>
      </c>
      <c r="M11" s="177">
        <f>IF(Config!$C$6=1,Ene!M11,IF(Config!$C$6=2,Feb!M11,IF(Config!$C$6=3,Mar!M11,IF(Config!$C$6=4,Abr!M11,IF(Config!$C$6=5,May!M11,IF(Config!$C$6=6,Jun!M11,IF(Config!$C$6=7,Jul!M11,IF(Config!$C$6=8,Ago!M11,IF(Config!$C$6=9,Set!M11,IF(Config!$C$6=10,Oct!M11,IF(Config!$C$6=11,Nov!M11,IF(Config!$C$6=12,Dic!M11,0))))))))))))</f>
        <v>13</v>
      </c>
      <c r="N11" s="177">
        <f>IF(Config!$C$6=1,Ene!N11,IF(Config!$C$6=2,Feb!N11,IF(Config!$C$6=3,Mar!N11,IF(Config!$C$6=4,Abr!N11,IF(Config!$C$6=5,May!N11,IF(Config!$C$6=6,Jun!N11,IF(Config!$C$6=7,Jul!N11,IF(Config!$C$6=8,Ago!N11,IF(Config!$C$6=9,Set!N11,IF(Config!$C$6=10,Oct!N11,IF(Config!$C$6=11,Nov!N11,IF(Config!$C$6=12,Dic!N11,0))))))))))))</f>
        <v>20</v>
      </c>
      <c r="O11" s="177">
        <f>IF(Config!$C$6=1,Ene!O11,IF(Config!$C$6=2,Feb!O11,IF(Config!$C$6=3,Mar!O11,IF(Config!$C$6=4,Abr!O11,IF(Config!$C$6=5,May!O11,IF(Config!$C$6=6,Jun!O11,IF(Config!$C$6=7,Jul!O11,IF(Config!$C$6=8,Ago!O11,IF(Config!$C$6=9,Set!O11,IF(Config!$C$6=10,Oct!O11,IF(Config!$C$6=11,Nov!O11,IF(Config!$C$6=12,Dic!O11,0))))))))))))</f>
        <v>133</v>
      </c>
      <c r="P11" s="177">
        <f>IF(Config!$C$6=1,Ene!P11,IF(Config!$C$6=2,Feb!P11,IF(Config!$C$6=3,Mar!P11,IF(Config!$C$6=4,Abr!P11,IF(Config!$C$6=5,May!P11,IF(Config!$C$6=6,Jun!P11,IF(Config!$C$6=7,Jul!P11,IF(Config!$C$6=8,Ago!P11,IF(Config!$C$6=9,Set!P11,IF(Config!$C$6=10,Oct!P11,IF(Config!$C$6=11,Nov!P11,IF(Config!$C$6=12,Dic!P11,0))))))))))))</f>
        <v>36</v>
      </c>
      <c r="Q11" s="177">
        <f>IF(Config!$C$6=1,Ene!Q11,IF(Config!$C$6=2,Feb!Q11,IF(Config!$C$6=3,Mar!Q11,IF(Config!$C$6=4,Abr!Q11,IF(Config!$C$6=5,May!Q11,IF(Config!$C$6=6,Jun!Q11,IF(Config!$C$6=7,Jul!Q11,IF(Config!$C$6=8,Ago!Q11,IF(Config!$C$6=9,Set!Q11,IF(Config!$C$6=10,Oct!Q11,IF(Config!$C$6=11,Nov!Q11,IF(Config!$C$6=12,Dic!Q11,0))))))))))))</f>
        <v>13</v>
      </c>
      <c r="R11" s="177">
        <f>IF(Config!$C$6=1,Ene!R11,IF(Config!$C$6=2,Feb!R11,IF(Config!$C$6=3,Mar!R11,IF(Config!$C$6=4,Abr!R11,IF(Config!$C$6=5,May!R11,IF(Config!$C$6=6,Jun!R11,IF(Config!$C$6=7,Jul!R11,IF(Config!$C$6=8,Ago!R11,IF(Config!$C$6=9,Set!R11,IF(Config!$C$6=10,Oct!R11,IF(Config!$C$6=11,Nov!R11,IF(Config!$C$6=12,Dic!R11,0))))))))))))</f>
        <v>37</v>
      </c>
      <c r="S11" s="177">
        <f>IF(Config!$C$6=1,Ene!S11,IF(Config!$C$6=2,Feb!S11,IF(Config!$C$6=3,Mar!S11,IF(Config!$C$6=4,Abr!S11,IF(Config!$C$6=5,May!S11,IF(Config!$C$6=6,Jun!S11,IF(Config!$C$6=7,Jul!S11,IF(Config!$C$6=8,Ago!S11,IF(Config!$C$6=9,Set!S11,IF(Config!$C$6=10,Oct!S11,IF(Config!$C$6=11,Nov!S11,IF(Config!$C$6=12,Dic!S11,0))))))))))))</f>
        <v>52</v>
      </c>
      <c r="T11" s="177">
        <f>IF(Config!$C$6=1,Ene!T11,IF(Config!$C$6=2,Feb!T11,IF(Config!$C$6=3,Mar!T11,IF(Config!$C$6=4,Abr!T11,IF(Config!$C$6=5,May!T11,IF(Config!$C$6=6,Jun!T11,IF(Config!$C$6=7,Jul!T11,IF(Config!$C$6=8,Ago!T11,IF(Config!$C$6=9,Set!T11,IF(Config!$C$6=10,Oct!T11,IF(Config!$C$6=11,Nov!T11,IF(Config!$C$6=12,Dic!T11,0))))))))))))</f>
        <v>16</v>
      </c>
      <c r="U11" s="177">
        <f>IF(Config!$C$6=1,Ene!U11,IF(Config!$C$6=2,Feb!U11,IF(Config!$C$6=3,Mar!U11,IF(Config!$C$6=4,Abr!U11,IF(Config!$C$6=5,May!U11,IF(Config!$C$6=6,Jun!U11,IF(Config!$C$6=7,Jul!U11,IF(Config!$C$6=8,Ago!U11,IF(Config!$C$6=9,Set!U11,IF(Config!$C$6=10,Oct!U11,IF(Config!$C$6=11,Nov!U11,IF(Config!$C$6=12,Dic!U11,0))))))))))))</f>
        <v>12</v>
      </c>
      <c r="V11" s="177">
        <f>IF(Config!$C$6=1,Ene!V11,IF(Config!$C$6=2,Feb!V11,IF(Config!$C$6=3,Mar!V11,IF(Config!$C$6=4,Abr!V11,IF(Config!$C$6=5,May!V11,IF(Config!$C$6=6,Jun!V11,IF(Config!$C$6=7,Jul!V11,IF(Config!$C$6=8,Ago!V11,IF(Config!$C$6=9,Set!V11,IF(Config!$C$6=10,Oct!V11,IF(Config!$C$6=11,Nov!V11,IF(Config!$C$6=12,Dic!V11,0))))))))))))</f>
        <v>37</v>
      </c>
      <c r="W11" s="177">
        <f>IF(Config!$C$6=1,Ene!W11,IF(Config!$C$6=2,Feb!W11,IF(Config!$C$6=3,Mar!W11,IF(Config!$C$6=4,Abr!W11,IF(Config!$C$6=5,May!W11,IF(Config!$C$6=6,Jun!W11,IF(Config!$C$6=7,Jul!W11,IF(Config!$C$6=8,Ago!W11,IF(Config!$C$6=9,Set!W11,IF(Config!$C$6=10,Oct!W11,IF(Config!$C$6=11,Nov!W11,IF(Config!$C$6=12,Dic!W11,0))))))))))))</f>
        <v>35</v>
      </c>
      <c r="X11" s="177">
        <f>IF(Config!$C$6=1,Ene!X11,IF(Config!$C$6=2,Feb!X11,IF(Config!$C$6=3,Mar!X11,IF(Config!$C$6=4,Abr!X11,IF(Config!$C$6=5,May!X11,IF(Config!$C$6=6,Jun!X11,IF(Config!$C$6=7,Jul!X11,IF(Config!$C$6=8,Ago!X11,IF(Config!$C$6=9,Set!X11,IF(Config!$C$6=10,Oct!X11,IF(Config!$C$6=11,Nov!X11,IF(Config!$C$6=12,Dic!X11,0))))))))))))</f>
        <v>261</v>
      </c>
      <c r="Y11" s="177">
        <f>IF(Config!$C$6=1,Ene!Y11,IF(Config!$C$6=2,Feb!Y11,IF(Config!$C$6=3,Mar!Y11,IF(Config!$C$6=4,Abr!Y11,IF(Config!$C$6=5,May!Y11,IF(Config!$C$6=6,Jun!Y11,IF(Config!$C$6=7,Jul!Y11,IF(Config!$C$6=8,Ago!Y11,IF(Config!$C$6=9,Set!Y11,IF(Config!$C$6=10,Oct!Y11,IF(Config!$C$6=11,Nov!Y11,IF(Config!$C$6=12,Dic!Y11,0))))))))))))</f>
        <v>17</v>
      </c>
      <c r="Z11" s="177">
        <f>IF(Config!$C$6=1,Ene!Z11,IF(Config!$C$6=2,Feb!Z11,IF(Config!$C$6=3,Mar!Z11,IF(Config!$C$6=4,Abr!Z11,IF(Config!$C$6=5,May!Z11,IF(Config!$C$6=6,Jun!Z11,IF(Config!$C$6=7,Jul!Z11,IF(Config!$C$6=8,Ago!Z11,IF(Config!$C$6=9,Set!Z11,IF(Config!$C$6=10,Oct!Z11,IF(Config!$C$6=11,Nov!Z11,IF(Config!$C$6=12,Dic!Z11,0))))))))))))</f>
        <v>28</v>
      </c>
      <c r="AA11" s="177">
        <f>IF(Config!$C$6=1,Ene!AA11,IF(Config!$C$6=2,Feb!AA11,IF(Config!$C$6=3,Mar!AA11,IF(Config!$C$6=4,Abr!AA11,IF(Config!$C$6=5,May!AA11,IF(Config!$C$6=6,Jun!AA11,IF(Config!$C$6=7,Jul!AA11,IF(Config!$C$6=8,Ago!AA11,IF(Config!$C$6=9,Set!AA11,IF(Config!$C$6=10,Oct!AA11,IF(Config!$C$6=11,Nov!AA11,IF(Config!$C$6=12,Dic!AA11,0))))))))))))</f>
        <v>13</v>
      </c>
      <c r="AB11" s="177">
        <f>IF(Config!$C$6=1,Ene!AB11,IF(Config!$C$6=2,Feb!AB11,IF(Config!$C$6=3,Mar!AB11,IF(Config!$C$6=4,Abr!AB11,IF(Config!$C$6=5,May!AB11,IF(Config!$C$6=6,Jun!AB11,IF(Config!$C$6=7,Jul!AB11,IF(Config!$C$6=8,Ago!AB11,IF(Config!$C$6=9,Set!AB11,IF(Config!$C$6=10,Oct!AB11,IF(Config!$C$6=11,Nov!AB11,IF(Config!$C$6=12,Dic!AB11,0))))))))))))</f>
        <v>36</v>
      </c>
      <c r="AC11" s="177">
        <f>IF(Config!$C$6=1,Ene!AC11,IF(Config!$C$6=2,Feb!AC11,IF(Config!$C$6=3,Mar!AC11,IF(Config!$C$6=4,Abr!AC11,IF(Config!$C$6=5,May!AC11,IF(Config!$C$6=6,Jun!AC11,IF(Config!$C$6=7,Jul!AC11,IF(Config!$C$6=8,Ago!AC11,IF(Config!$C$6=9,Set!AC11,IF(Config!$C$6=10,Oct!AC11,IF(Config!$C$6=11,Nov!AC11,IF(Config!$C$6=12,Dic!AC11,0))))))))))))</f>
        <v>55</v>
      </c>
      <c r="AD11" s="177">
        <f>IF(Config!$C$6=1,Ene!AD11,IF(Config!$C$6=2,Feb!AD11,IF(Config!$C$6=3,Mar!AD11,IF(Config!$C$6=4,Abr!AD11,IF(Config!$C$6=5,May!AD11,IF(Config!$C$6=6,Jun!AD11,IF(Config!$C$6=7,Jul!AD11,IF(Config!$C$6=8,Ago!AD11,IF(Config!$C$6=9,Set!AD11,IF(Config!$C$6=10,Oct!AD11,IF(Config!$C$6=11,Nov!AD11,IF(Config!$C$6=12,Dic!AD11,0))))))))))))</f>
        <v>13</v>
      </c>
      <c r="AE11" s="177">
        <f>IF(Config!$C$6=1,Ene!AE11,IF(Config!$C$6=2,Feb!AE11,IF(Config!$C$6=3,Mar!AE11,IF(Config!$C$6=4,Abr!AE11,IF(Config!$C$6=5,May!AE11,IF(Config!$C$6=6,Jun!AE11,IF(Config!$C$6=7,Jul!AE11,IF(Config!$C$6=8,Ago!AE11,IF(Config!$C$6=9,Set!AE11,IF(Config!$C$6=10,Oct!AE11,IF(Config!$C$6=11,Nov!AE11,IF(Config!$C$6=12,Dic!AE11,0))))))))))))</f>
        <v>20</v>
      </c>
      <c r="AF11" s="177">
        <f>IF(Config!$C$6=1,Ene!AF11,IF(Config!$C$6=2,Feb!AF11,IF(Config!$C$6=3,Mar!AF11,IF(Config!$C$6=4,Abr!AF11,IF(Config!$C$6=5,May!AF11,IF(Config!$C$6=6,Jun!AF11,IF(Config!$C$6=7,Jul!AF11,IF(Config!$C$6=8,Ago!AF11,IF(Config!$C$6=9,Set!AF11,IF(Config!$C$6=10,Oct!AF11,IF(Config!$C$6=11,Nov!AF11,IF(Config!$C$6=12,Dic!AF11,0))))))))))))</f>
        <v>21</v>
      </c>
      <c r="AG11" s="177">
        <f>IF(Config!$C$6=1,Ene!AG11,IF(Config!$C$6=2,Feb!AG11,IF(Config!$C$6=3,Mar!AG11,IF(Config!$C$6=4,Abr!AG11,IF(Config!$C$6=5,May!AG11,IF(Config!$C$6=6,Jun!AG11,IF(Config!$C$6=7,Jul!AG11,IF(Config!$C$6=8,Ago!AG11,IF(Config!$C$6=9,Set!AG11,IF(Config!$C$6=10,Oct!AG11,IF(Config!$C$6=11,Nov!AG11,IF(Config!$C$6=12,Dic!AG11,0))))))))))))</f>
        <v>19</v>
      </c>
      <c r="AH11" s="177">
        <f>IF(Config!$C$6=1,Ene!AH11,IF(Config!$C$6=2,Feb!AH11,IF(Config!$C$6=3,Mar!AH11,IF(Config!$C$6=4,Abr!AH11,IF(Config!$C$6=5,May!AH11,IF(Config!$C$6=6,Jun!AH11,IF(Config!$C$6=7,Jul!AH11,IF(Config!$C$6=8,Ago!AH11,IF(Config!$C$6=9,Set!AH11,IF(Config!$C$6=10,Oct!AH11,IF(Config!$C$6=11,Nov!AH11,IF(Config!$C$6=12,Dic!AH11,0))))))))))))</f>
        <v>89</v>
      </c>
      <c r="AI11" s="177">
        <f>IF(Config!$C$6=1,Ene!AI11,IF(Config!$C$6=2,Feb!AI11,IF(Config!$C$6=3,Mar!AI11,IF(Config!$C$6=4,Abr!AI11,IF(Config!$C$6=5,May!AI11,IF(Config!$C$6=6,Jun!AI11,IF(Config!$C$6=7,Jul!AI11,IF(Config!$C$6=8,Ago!AI11,IF(Config!$C$6=9,Set!AI11,IF(Config!$C$6=10,Oct!AI11,IF(Config!$C$6=11,Nov!AI11,IF(Config!$C$6=12,Dic!AI11,0))))))))))))</f>
        <v>17</v>
      </c>
      <c r="AJ11" s="177">
        <f>IF(Config!$C$6=1,Ene!AJ11,IF(Config!$C$6=2,Feb!AJ11,IF(Config!$C$6=3,Mar!AJ11,IF(Config!$C$6=4,Abr!AJ11,IF(Config!$C$6=5,May!AJ11,IF(Config!$C$6=6,Jun!AJ11,IF(Config!$C$6=7,Jul!AJ11,IF(Config!$C$6=8,Ago!AJ11,IF(Config!$C$6=9,Set!AJ11,IF(Config!$C$6=10,Oct!AJ11,IF(Config!$C$6=11,Nov!AJ11,IF(Config!$C$6=12,Dic!AJ11,0))))))))))))</f>
        <v>16</v>
      </c>
      <c r="AK11" s="177">
        <f>IF(Config!$C$6=1,Ene!AK11,IF(Config!$C$6=2,Feb!AK11,IF(Config!$C$6=3,Mar!AK11,IF(Config!$C$6=4,Abr!AK11,IF(Config!$C$6=5,May!AK11,IF(Config!$C$6=6,Jun!AK11,IF(Config!$C$6=7,Jul!AK11,IF(Config!$C$6=8,Ago!AK11,IF(Config!$C$6=9,Set!AK11,IF(Config!$C$6=10,Oct!AK11,IF(Config!$C$6=11,Nov!AK11,IF(Config!$C$6=12,Dic!AK11,0))))))))))))</f>
        <v>61</v>
      </c>
      <c r="AL11" s="177">
        <f>IF(Config!$C$6=1,Ene!AL11,IF(Config!$C$6=2,Feb!AL11,IF(Config!$C$6=3,Mar!AL11,IF(Config!$C$6=4,Abr!AL11,IF(Config!$C$6=5,May!AL11,IF(Config!$C$6=6,Jun!AL11,IF(Config!$C$6=7,Jul!AL11,IF(Config!$C$6=8,Ago!AL11,IF(Config!$C$6=9,Set!AL11,IF(Config!$C$6=10,Oct!AL11,IF(Config!$C$6=11,Nov!AL11,IF(Config!$C$6=12,Dic!AL11,0))))))))))))</f>
        <v>7</v>
      </c>
      <c r="AM11" s="177">
        <f>IF(Config!$C$6=1,Ene!AM11,IF(Config!$C$6=2,Feb!AM11,IF(Config!$C$6=3,Mar!AM11,IF(Config!$C$6=4,Abr!AM11,IF(Config!$C$6=5,May!AM11,IF(Config!$C$6=6,Jun!AM11,IF(Config!$C$6=7,Jul!AM11,IF(Config!$C$6=8,Ago!AM11,IF(Config!$C$6=9,Set!AM11,IF(Config!$C$6=10,Oct!AM11,IF(Config!$C$6=11,Nov!AM11,IF(Config!$C$6=12,Dic!AM11,0))))))))))))</f>
        <v>10</v>
      </c>
      <c r="AN11" s="177">
        <f>IF(Config!$C$6=1,Ene!AN11,IF(Config!$C$6=2,Feb!AN11,IF(Config!$C$6=3,Mar!AN11,IF(Config!$C$6=4,Abr!AN11,IF(Config!$C$6=5,May!AN11,IF(Config!$C$6=6,Jun!AN11,IF(Config!$C$6=7,Jul!AN11,IF(Config!$C$6=8,Ago!AN11,IF(Config!$C$6=9,Set!AN11,IF(Config!$C$6=10,Oct!AN11,IF(Config!$C$6=11,Nov!AN11,IF(Config!$C$6=12,Dic!AN11,0))))))))))))</f>
        <v>4</v>
      </c>
      <c r="AO11" s="177">
        <f>IF(Config!$C$6=1,Ene!AO11,IF(Config!$C$6=2,Feb!AO11,IF(Config!$C$6=3,Mar!AO11,IF(Config!$C$6=4,Abr!AO11,IF(Config!$C$6=5,May!AO11,IF(Config!$C$6=6,Jun!AO11,IF(Config!$C$6=7,Jul!AO11,IF(Config!$C$6=8,Ago!AO11,IF(Config!$C$6=9,Set!AO11,IF(Config!$C$6=10,Oct!AO11,IF(Config!$C$6=11,Nov!AO11,IF(Config!$C$6=12,Dic!AO11,0))))))))))))</f>
        <v>42</v>
      </c>
      <c r="AP11" s="177">
        <f>IF(Config!$C$6=1,Ene!AP11,IF(Config!$C$6=2,Feb!AP11,IF(Config!$C$6=3,Mar!AP11,IF(Config!$C$6=4,Abr!AP11,IF(Config!$C$6=5,May!AP11,IF(Config!$C$6=6,Jun!AP11,IF(Config!$C$6=7,Jul!AP11,IF(Config!$C$6=8,Ago!AP11,IF(Config!$C$6=9,Set!AP11,IF(Config!$C$6=10,Oct!AP11,IF(Config!$C$6=11,Nov!AP11,IF(Config!$C$6=12,Dic!AP11,0))))))))))))</f>
        <v>1</v>
      </c>
      <c r="AQ11" s="177">
        <f>IF(Config!$C$6=1,Ene!AQ11,IF(Config!$C$6=2,Feb!AQ11,IF(Config!$C$6=3,Mar!AQ11,IF(Config!$C$6=4,Abr!AQ11,IF(Config!$C$6=5,May!AQ11,IF(Config!$C$6=6,Jun!AQ11,IF(Config!$C$6=7,Jul!AQ11,IF(Config!$C$6=8,Ago!AQ11,IF(Config!$C$6=9,Set!AQ11,IF(Config!$C$6=10,Oct!AQ11,IF(Config!$C$6=11,Nov!AQ11,IF(Config!$C$6=12,Dic!AQ11,0))))))))))))</f>
        <v>2</v>
      </c>
      <c r="AR11" s="177">
        <f>IF(Config!$C$6=1,Ene!AR11,IF(Config!$C$6=2,Feb!AR11,IF(Config!$C$6=3,Mar!AR11,IF(Config!$C$6=4,Abr!AR11,IF(Config!$C$6=5,May!AR11,IF(Config!$C$6=6,Jun!AR11,IF(Config!$C$6=7,Jul!AR11,IF(Config!$C$6=8,Ago!AR11,IF(Config!$C$6=9,Set!AR11,IF(Config!$C$6=10,Oct!AR11,IF(Config!$C$6=11,Nov!AR11,IF(Config!$C$6=12,Dic!AR11,0))))))))))))</f>
        <v>22</v>
      </c>
      <c r="AT11" s="48">
        <f t="shared" si="10"/>
        <v>0</v>
      </c>
      <c r="AU11" s="48">
        <f t="shared" si="7"/>
        <v>743</v>
      </c>
      <c r="AV11" s="48">
        <f t="shared" si="8"/>
        <v>86</v>
      </c>
      <c r="AW11" s="48">
        <f t="shared" si="0"/>
        <v>117</v>
      </c>
      <c r="AX11" s="48">
        <f t="shared" si="1"/>
        <v>390</v>
      </c>
      <c r="AY11" s="48">
        <f t="shared" si="2"/>
        <v>128</v>
      </c>
      <c r="AZ11" s="48">
        <f t="shared" si="3"/>
        <v>122</v>
      </c>
      <c r="BA11" s="49">
        <f t="shared" si="4"/>
        <v>82</v>
      </c>
      <c r="BB11" s="48">
        <f t="shared" si="5"/>
        <v>67</v>
      </c>
      <c r="BC11" s="65">
        <f t="shared" si="9"/>
        <v>1735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>
        <f>IF(Config!$C$6=1,Ene!D12,IF(Config!$C$6=2,Feb!D12,IF(Config!$C$6=3,Mar!D12,IF(Config!$C$6=4,Abr!D12,IF(Config!$C$6=5,May!D12,IF(Config!$C$6=6,Jun!D12,IF(Config!$C$6=7,Jul!D12,IF(Config!$C$6=8,Ago!D12,IF(Config!$C$6=9,Set!D12,IF(Config!$C$6=10,Oct!D12,IF(Config!$C$6=11,Nov!D12,IF(Config!$C$6=12,Dic!D12,0))))))))))))</f>
        <v>0</v>
      </c>
      <c r="E12" s="177">
        <f>IF(Config!$C$6=1,Ene!E12,IF(Config!$C$6=2,Feb!E12,IF(Config!$C$6=3,Mar!E12,IF(Config!$C$6=4,Abr!E12,IF(Config!$C$6=5,May!E12,IF(Config!$C$6=6,Jun!E12,IF(Config!$C$6=7,Jul!E12,IF(Config!$C$6=8,Ago!E12,IF(Config!$C$6=9,Set!E12,IF(Config!$C$6=10,Oct!E12,IF(Config!$C$6=11,Nov!E12,IF(Config!$C$6=12,Dic!E12,0))))))))))))</f>
        <v>0</v>
      </c>
      <c r="F12" s="177">
        <f>IF(Config!$C$6=1,Ene!F12,IF(Config!$C$6=2,Feb!F12,IF(Config!$C$6=3,Mar!F12,IF(Config!$C$6=4,Abr!F12,IF(Config!$C$6=5,May!F12,IF(Config!$C$6=6,Jun!F12,IF(Config!$C$6=7,Jul!F12,IF(Config!$C$6=8,Ago!F12,IF(Config!$C$6=9,Set!F12,IF(Config!$C$6=10,Oct!F12,IF(Config!$C$6=11,Nov!F12,IF(Config!$C$6=12,Dic!F12,0))))))))))))</f>
        <v>462</v>
      </c>
      <c r="G12" s="177">
        <f>IF(Config!$C$6=1,Ene!G12,IF(Config!$C$6=2,Feb!G12,IF(Config!$C$6=3,Mar!G12,IF(Config!$C$6=4,Abr!G12,IF(Config!$C$6=5,May!G12,IF(Config!$C$6=6,Jun!G12,IF(Config!$C$6=7,Jul!G12,IF(Config!$C$6=8,Ago!G12,IF(Config!$C$6=9,Set!G12,IF(Config!$C$6=10,Oct!G12,IF(Config!$C$6=11,Nov!G12,IF(Config!$C$6=12,Dic!G12,0))))))))))))</f>
        <v>19</v>
      </c>
      <c r="H12" s="177">
        <f>IF(Config!$C$6=1,Ene!H12,IF(Config!$C$6=2,Feb!H12,IF(Config!$C$6=3,Mar!H12,IF(Config!$C$6=4,Abr!H12,IF(Config!$C$6=5,May!H12,IF(Config!$C$6=6,Jun!H12,IF(Config!$C$6=7,Jul!H12,IF(Config!$C$6=8,Ago!H12,IF(Config!$C$6=9,Set!H12,IF(Config!$C$6=10,Oct!H12,IF(Config!$C$6=11,Nov!H12,IF(Config!$C$6=12,Dic!H12,0))))))))))))</f>
        <v>18</v>
      </c>
      <c r="I12" s="177">
        <f>IF(Config!$C$6=1,Ene!I12,IF(Config!$C$6=2,Feb!I12,IF(Config!$C$6=3,Mar!I12,IF(Config!$C$6=4,Abr!I12,IF(Config!$C$6=5,May!I12,IF(Config!$C$6=6,Jun!I12,IF(Config!$C$6=7,Jul!I12,IF(Config!$C$6=8,Ago!I12,IF(Config!$C$6=9,Set!I12,IF(Config!$C$6=10,Oct!I12,IF(Config!$C$6=11,Nov!I12,IF(Config!$C$6=12,Dic!I12,0))))))))))))</f>
        <v>15</v>
      </c>
      <c r="J12" s="177">
        <f>IF(Config!$C$6=1,Ene!J12,IF(Config!$C$6=2,Feb!J12,IF(Config!$C$6=3,Mar!J12,IF(Config!$C$6=4,Abr!J12,IF(Config!$C$6=5,May!J12,IF(Config!$C$6=6,Jun!J12,IF(Config!$C$6=7,Jul!J12,IF(Config!$C$6=8,Ago!J12,IF(Config!$C$6=9,Set!J12,IF(Config!$C$6=10,Oct!J12,IF(Config!$C$6=11,Nov!J12,IF(Config!$C$6=12,Dic!J12,0))))))))))))</f>
        <v>52</v>
      </c>
      <c r="K12" s="177">
        <f>IF(Config!$C$6=1,Ene!K12,IF(Config!$C$6=2,Feb!K12,IF(Config!$C$6=3,Mar!K12,IF(Config!$C$6=4,Abr!K12,IF(Config!$C$6=5,May!K12,IF(Config!$C$6=6,Jun!K12,IF(Config!$C$6=7,Jul!K12,IF(Config!$C$6=8,Ago!K12,IF(Config!$C$6=9,Set!K12,IF(Config!$C$6=10,Oct!K12,IF(Config!$C$6=11,Nov!K12,IF(Config!$C$6=12,Dic!K12,0))))))))))))</f>
        <v>2</v>
      </c>
      <c r="L12" s="177">
        <f>IF(Config!$C$6=1,Ene!L12,IF(Config!$C$6=2,Feb!L12,IF(Config!$C$6=3,Mar!L12,IF(Config!$C$6=4,Abr!L12,IF(Config!$C$6=5,May!L12,IF(Config!$C$6=6,Jun!L12,IF(Config!$C$6=7,Jul!L12,IF(Config!$C$6=8,Ago!L12,IF(Config!$C$6=9,Set!L12,IF(Config!$C$6=10,Oct!L12,IF(Config!$C$6=11,Nov!L12,IF(Config!$C$6=12,Dic!L12,0))))))))))))</f>
        <v>24</v>
      </c>
      <c r="M12" s="177">
        <f>IF(Config!$C$6=1,Ene!M12,IF(Config!$C$6=2,Feb!M12,IF(Config!$C$6=3,Mar!M12,IF(Config!$C$6=4,Abr!M12,IF(Config!$C$6=5,May!M12,IF(Config!$C$6=6,Jun!M12,IF(Config!$C$6=7,Jul!M12,IF(Config!$C$6=8,Ago!M12,IF(Config!$C$6=9,Set!M12,IF(Config!$C$6=10,Oct!M12,IF(Config!$C$6=11,Nov!M12,IF(Config!$C$6=12,Dic!M12,0))))))))))))</f>
        <v>14</v>
      </c>
      <c r="N12" s="177">
        <f>IF(Config!$C$6=1,Ene!N12,IF(Config!$C$6=2,Feb!N12,IF(Config!$C$6=3,Mar!N12,IF(Config!$C$6=4,Abr!N12,IF(Config!$C$6=5,May!N12,IF(Config!$C$6=6,Jun!N12,IF(Config!$C$6=7,Jul!N12,IF(Config!$C$6=8,Ago!N12,IF(Config!$C$6=9,Set!N12,IF(Config!$C$6=10,Oct!N12,IF(Config!$C$6=11,Nov!N12,IF(Config!$C$6=12,Dic!N12,0))))))))))))</f>
        <v>24</v>
      </c>
      <c r="O12" s="177">
        <f>IF(Config!$C$6=1,Ene!O12,IF(Config!$C$6=2,Feb!O12,IF(Config!$C$6=3,Mar!O12,IF(Config!$C$6=4,Abr!O12,IF(Config!$C$6=5,May!O12,IF(Config!$C$6=6,Jun!O12,IF(Config!$C$6=7,Jul!O12,IF(Config!$C$6=8,Ago!O12,IF(Config!$C$6=9,Set!O12,IF(Config!$C$6=10,Oct!O12,IF(Config!$C$6=11,Nov!O12,IF(Config!$C$6=12,Dic!O12,0))))))))))))</f>
        <v>120</v>
      </c>
      <c r="P12" s="177">
        <f>IF(Config!$C$6=1,Ene!P12,IF(Config!$C$6=2,Feb!P12,IF(Config!$C$6=3,Mar!P12,IF(Config!$C$6=4,Abr!P12,IF(Config!$C$6=5,May!P12,IF(Config!$C$6=6,Jun!P12,IF(Config!$C$6=7,Jul!P12,IF(Config!$C$6=8,Ago!P12,IF(Config!$C$6=9,Set!P12,IF(Config!$C$6=10,Oct!P12,IF(Config!$C$6=11,Nov!P12,IF(Config!$C$6=12,Dic!P12,0))))))))))))</f>
        <v>38</v>
      </c>
      <c r="Q12" s="177">
        <f>IF(Config!$C$6=1,Ene!Q12,IF(Config!$C$6=2,Feb!Q12,IF(Config!$C$6=3,Mar!Q12,IF(Config!$C$6=4,Abr!Q12,IF(Config!$C$6=5,May!Q12,IF(Config!$C$6=6,Jun!Q12,IF(Config!$C$6=7,Jul!Q12,IF(Config!$C$6=8,Ago!Q12,IF(Config!$C$6=9,Set!Q12,IF(Config!$C$6=10,Oct!Q12,IF(Config!$C$6=11,Nov!Q12,IF(Config!$C$6=12,Dic!Q12,0))))))))))))</f>
        <v>12</v>
      </c>
      <c r="R12" s="177">
        <f>IF(Config!$C$6=1,Ene!R12,IF(Config!$C$6=2,Feb!R12,IF(Config!$C$6=3,Mar!R12,IF(Config!$C$6=4,Abr!R12,IF(Config!$C$6=5,May!R12,IF(Config!$C$6=6,Jun!R12,IF(Config!$C$6=7,Jul!R12,IF(Config!$C$6=8,Ago!R12,IF(Config!$C$6=9,Set!R12,IF(Config!$C$6=10,Oct!R12,IF(Config!$C$6=11,Nov!R12,IF(Config!$C$6=12,Dic!R12,0))))))))))))</f>
        <v>25</v>
      </c>
      <c r="S12" s="177">
        <f>IF(Config!$C$6=1,Ene!S12,IF(Config!$C$6=2,Feb!S12,IF(Config!$C$6=3,Mar!S12,IF(Config!$C$6=4,Abr!S12,IF(Config!$C$6=5,May!S12,IF(Config!$C$6=6,Jun!S12,IF(Config!$C$6=7,Jul!S12,IF(Config!$C$6=8,Ago!S12,IF(Config!$C$6=9,Set!S12,IF(Config!$C$6=10,Oct!S12,IF(Config!$C$6=11,Nov!S12,IF(Config!$C$6=12,Dic!S12,0))))))))))))</f>
        <v>57</v>
      </c>
      <c r="T12" s="177">
        <f>IF(Config!$C$6=1,Ene!T12,IF(Config!$C$6=2,Feb!T12,IF(Config!$C$6=3,Mar!T12,IF(Config!$C$6=4,Abr!T12,IF(Config!$C$6=5,May!T12,IF(Config!$C$6=6,Jun!T12,IF(Config!$C$6=7,Jul!T12,IF(Config!$C$6=8,Ago!T12,IF(Config!$C$6=9,Set!T12,IF(Config!$C$6=10,Oct!T12,IF(Config!$C$6=11,Nov!T12,IF(Config!$C$6=12,Dic!T12,0))))))))))))</f>
        <v>11</v>
      </c>
      <c r="U12" s="177">
        <f>IF(Config!$C$6=1,Ene!U12,IF(Config!$C$6=2,Feb!U12,IF(Config!$C$6=3,Mar!U12,IF(Config!$C$6=4,Abr!U12,IF(Config!$C$6=5,May!U12,IF(Config!$C$6=6,Jun!U12,IF(Config!$C$6=7,Jul!U12,IF(Config!$C$6=8,Ago!U12,IF(Config!$C$6=9,Set!U12,IF(Config!$C$6=10,Oct!U12,IF(Config!$C$6=11,Nov!U12,IF(Config!$C$6=12,Dic!U12,0))))))))))))</f>
        <v>15</v>
      </c>
      <c r="V12" s="177">
        <f>IF(Config!$C$6=1,Ene!V12,IF(Config!$C$6=2,Feb!V12,IF(Config!$C$6=3,Mar!V12,IF(Config!$C$6=4,Abr!V12,IF(Config!$C$6=5,May!V12,IF(Config!$C$6=6,Jun!V12,IF(Config!$C$6=7,Jul!V12,IF(Config!$C$6=8,Ago!V12,IF(Config!$C$6=9,Set!V12,IF(Config!$C$6=10,Oct!V12,IF(Config!$C$6=11,Nov!V12,IF(Config!$C$6=12,Dic!V12,0))))))))))))</f>
        <v>32</v>
      </c>
      <c r="W12" s="177">
        <f>IF(Config!$C$6=1,Ene!W12,IF(Config!$C$6=2,Feb!W12,IF(Config!$C$6=3,Mar!W12,IF(Config!$C$6=4,Abr!W12,IF(Config!$C$6=5,May!W12,IF(Config!$C$6=6,Jun!W12,IF(Config!$C$6=7,Jul!W12,IF(Config!$C$6=8,Ago!W12,IF(Config!$C$6=9,Set!W12,IF(Config!$C$6=10,Oct!W12,IF(Config!$C$6=11,Nov!W12,IF(Config!$C$6=12,Dic!W12,0))))))))))))</f>
        <v>49</v>
      </c>
      <c r="X12" s="177">
        <f>IF(Config!$C$6=1,Ene!X12,IF(Config!$C$6=2,Feb!X12,IF(Config!$C$6=3,Mar!X12,IF(Config!$C$6=4,Abr!X12,IF(Config!$C$6=5,May!X12,IF(Config!$C$6=6,Jun!X12,IF(Config!$C$6=7,Jul!X12,IF(Config!$C$6=8,Ago!X12,IF(Config!$C$6=9,Set!X12,IF(Config!$C$6=10,Oct!X12,IF(Config!$C$6=11,Nov!X12,IF(Config!$C$6=12,Dic!X12,0))))))))))))</f>
        <v>260</v>
      </c>
      <c r="Y12" s="177">
        <f>IF(Config!$C$6=1,Ene!Y12,IF(Config!$C$6=2,Feb!Y12,IF(Config!$C$6=3,Mar!Y12,IF(Config!$C$6=4,Abr!Y12,IF(Config!$C$6=5,May!Y12,IF(Config!$C$6=6,Jun!Y12,IF(Config!$C$6=7,Jul!Y12,IF(Config!$C$6=8,Ago!Y12,IF(Config!$C$6=9,Set!Y12,IF(Config!$C$6=10,Oct!Y12,IF(Config!$C$6=11,Nov!Y12,IF(Config!$C$6=12,Dic!Y12,0))))))))))))</f>
        <v>18</v>
      </c>
      <c r="Z12" s="177">
        <f>IF(Config!$C$6=1,Ene!Z12,IF(Config!$C$6=2,Feb!Z12,IF(Config!$C$6=3,Mar!Z12,IF(Config!$C$6=4,Abr!Z12,IF(Config!$C$6=5,May!Z12,IF(Config!$C$6=6,Jun!Z12,IF(Config!$C$6=7,Jul!Z12,IF(Config!$C$6=8,Ago!Z12,IF(Config!$C$6=9,Set!Z12,IF(Config!$C$6=10,Oct!Z12,IF(Config!$C$6=11,Nov!Z12,IF(Config!$C$6=12,Dic!Z12,0))))))))))))</f>
        <v>20</v>
      </c>
      <c r="AA12" s="177">
        <f>IF(Config!$C$6=1,Ene!AA12,IF(Config!$C$6=2,Feb!AA12,IF(Config!$C$6=3,Mar!AA12,IF(Config!$C$6=4,Abr!AA12,IF(Config!$C$6=5,May!AA12,IF(Config!$C$6=6,Jun!AA12,IF(Config!$C$6=7,Jul!AA12,IF(Config!$C$6=8,Ago!AA12,IF(Config!$C$6=9,Set!AA12,IF(Config!$C$6=10,Oct!AA12,IF(Config!$C$6=11,Nov!AA12,IF(Config!$C$6=12,Dic!AA12,0))))))))))))</f>
        <v>17</v>
      </c>
      <c r="AB12" s="177">
        <f>IF(Config!$C$6=1,Ene!AB12,IF(Config!$C$6=2,Feb!AB12,IF(Config!$C$6=3,Mar!AB12,IF(Config!$C$6=4,Abr!AB12,IF(Config!$C$6=5,May!AB12,IF(Config!$C$6=6,Jun!AB12,IF(Config!$C$6=7,Jul!AB12,IF(Config!$C$6=8,Ago!AB12,IF(Config!$C$6=9,Set!AB12,IF(Config!$C$6=10,Oct!AB12,IF(Config!$C$6=11,Nov!AB12,IF(Config!$C$6=12,Dic!AB12,0))))))))))))</f>
        <v>22</v>
      </c>
      <c r="AC12" s="177">
        <f>IF(Config!$C$6=1,Ene!AC12,IF(Config!$C$6=2,Feb!AC12,IF(Config!$C$6=3,Mar!AC12,IF(Config!$C$6=4,Abr!AC12,IF(Config!$C$6=5,May!AC12,IF(Config!$C$6=6,Jun!AC12,IF(Config!$C$6=7,Jul!AC12,IF(Config!$C$6=8,Ago!AC12,IF(Config!$C$6=9,Set!AC12,IF(Config!$C$6=10,Oct!AC12,IF(Config!$C$6=11,Nov!AC12,IF(Config!$C$6=12,Dic!AC12,0))))))))))))</f>
        <v>57</v>
      </c>
      <c r="AD12" s="177">
        <f>IF(Config!$C$6=1,Ene!AD12,IF(Config!$C$6=2,Feb!AD12,IF(Config!$C$6=3,Mar!AD12,IF(Config!$C$6=4,Abr!AD12,IF(Config!$C$6=5,May!AD12,IF(Config!$C$6=6,Jun!AD12,IF(Config!$C$6=7,Jul!AD12,IF(Config!$C$6=8,Ago!AD12,IF(Config!$C$6=9,Set!AD12,IF(Config!$C$6=10,Oct!AD12,IF(Config!$C$6=11,Nov!AD12,IF(Config!$C$6=12,Dic!AD12,0))))))))))))</f>
        <v>22</v>
      </c>
      <c r="AE12" s="177">
        <f>IF(Config!$C$6=1,Ene!AE12,IF(Config!$C$6=2,Feb!AE12,IF(Config!$C$6=3,Mar!AE12,IF(Config!$C$6=4,Abr!AE12,IF(Config!$C$6=5,May!AE12,IF(Config!$C$6=6,Jun!AE12,IF(Config!$C$6=7,Jul!AE12,IF(Config!$C$6=8,Ago!AE12,IF(Config!$C$6=9,Set!AE12,IF(Config!$C$6=10,Oct!AE12,IF(Config!$C$6=11,Nov!AE12,IF(Config!$C$6=12,Dic!AE12,0))))))))))))</f>
        <v>23</v>
      </c>
      <c r="AF12" s="177">
        <f>IF(Config!$C$6=1,Ene!AF12,IF(Config!$C$6=2,Feb!AF12,IF(Config!$C$6=3,Mar!AF12,IF(Config!$C$6=4,Abr!AF12,IF(Config!$C$6=5,May!AF12,IF(Config!$C$6=6,Jun!AF12,IF(Config!$C$6=7,Jul!AF12,IF(Config!$C$6=8,Ago!AF12,IF(Config!$C$6=9,Set!AF12,IF(Config!$C$6=10,Oct!AF12,IF(Config!$C$6=11,Nov!AF12,IF(Config!$C$6=12,Dic!AF12,0))))))))))))</f>
        <v>22</v>
      </c>
      <c r="AG12" s="177">
        <f>IF(Config!$C$6=1,Ene!AG12,IF(Config!$C$6=2,Feb!AG12,IF(Config!$C$6=3,Mar!AG12,IF(Config!$C$6=4,Abr!AG12,IF(Config!$C$6=5,May!AG12,IF(Config!$C$6=6,Jun!AG12,IF(Config!$C$6=7,Jul!AG12,IF(Config!$C$6=8,Ago!AG12,IF(Config!$C$6=9,Set!AG12,IF(Config!$C$6=10,Oct!AG12,IF(Config!$C$6=11,Nov!AG12,IF(Config!$C$6=12,Dic!AG12,0))))))))))))</f>
        <v>31</v>
      </c>
      <c r="AH12" s="177">
        <f>IF(Config!$C$6=1,Ene!AH12,IF(Config!$C$6=2,Feb!AH12,IF(Config!$C$6=3,Mar!AH12,IF(Config!$C$6=4,Abr!AH12,IF(Config!$C$6=5,May!AH12,IF(Config!$C$6=6,Jun!AH12,IF(Config!$C$6=7,Jul!AH12,IF(Config!$C$6=8,Ago!AH12,IF(Config!$C$6=9,Set!AH12,IF(Config!$C$6=10,Oct!AH12,IF(Config!$C$6=11,Nov!AH12,IF(Config!$C$6=12,Dic!AH12,0))))))))))))</f>
        <v>70</v>
      </c>
      <c r="AI12" s="177">
        <f>IF(Config!$C$6=1,Ene!AI12,IF(Config!$C$6=2,Feb!AI12,IF(Config!$C$6=3,Mar!AI12,IF(Config!$C$6=4,Abr!AI12,IF(Config!$C$6=5,May!AI12,IF(Config!$C$6=6,Jun!AI12,IF(Config!$C$6=7,Jul!AI12,IF(Config!$C$6=8,Ago!AI12,IF(Config!$C$6=9,Set!AI12,IF(Config!$C$6=10,Oct!AI12,IF(Config!$C$6=11,Nov!AI12,IF(Config!$C$6=12,Dic!AI12,0))))))))))))</f>
        <v>13</v>
      </c>
      <c r="AJ12" s="177">
        <f>IF(Config!$C$6=1,Ene!AJ12,IF(Config!$C$6=2,Feb!AJ12,IF(Config!$C$6=3,Mar!AJ12,IF(Config!$C$6=4,Abr!AJ12,IF(Config!$C$6=5,May!AJ12,IF(Config!$C$6=6,Jun!AJ12,IF(Config!$C$6=7,Jul!AJ12,IF(Config!$C$6=8,Ago!AJ12,IF(Config!$C$6=9,Set!AJ12,IF(Config!$C$6=10,Oct!AJ12,IF(Config!$C$6=11,Nov!AJ12,IF(Config!$C$6=12,Dic!AJ12,0))))))))))))</f>
        <v>10</v>
      </c>
      <c r="AK12" s="177">
        <f>IF(Config!$C$6=1,Ene!AK12,IF(Config!$C$6=2,Feb!AK12,IF(Config!$C$6=3,Mar!AK12,IF(Config!$C$6=4,Abr!AK12,IF(Config!$C$6=5,May!AK12,IF(Config!$C$6=6,Jun!AK12,IF(Config!$C$6=7,Jul!AK12,IF(Config!$C$6=8,Ago!AK12,IF(Config!$C$6=9,Set!AK12,IF(Config!$C$6=10,Oct!AK12,IF(Config!$C$6=11,Nov!AK12,IF(Config!$C$6=12,Dic!AK12,0))))))))))))</f>
        <v>63</v>
      </c>
      <c r="AL12" s="177">
        <f>IF(Config!$C$6=1,Ene!AL12,IF(Config!$C$6=2,Feb!AL12,IF(Config!$C$6=3,Mar!AL12,IF(Config!$C$6=4,Abr!AL12,IF(Config!$C$6=5,May!AL12,IF(Config!$C$6=6,Jun!AL12,IF(Config!$C$6=7,Jul!AL12,IF(Config!$C$6=8,Ago!AL12,IF(Config!$C$6=9,Set!AL12,IF(Config!$C$6=10,Oct!AL12,IF(Config!$C$6=11,Nov!AL12,IF(Config!$C$6=12,Dic!AL12,0))))))))))))</f>
        <v>7</v>
      </c>
      <c r="AM12" s="177">
        <f>IF(Config!$C$6=1,Ene!AM12,IF(Config!$C$6=2,Feb!AM12,IF(Config!$C$6=3,Mar!AM12,IF(Config!$C$6=4,Abr!AM12,IF(Config!$C$6=5,May!AM12,IF(Config!$C$6=6,Jun!AM12,IF(Config!$C$6=7,Jul!AM12,IF(Config!$C$6=8,Ago!AM12,IF(Config!$C$6=9,Set!AM12,IF(Config!$C$6=10,Oct!AM12,IF(Config!$C$6=11,Nov!AM12,IF(Config!$C$6=12,Dic!AM12,0))))))))))))</f>
        <v>15</v>
      </c>
      <c r="AN12" s="177">
        <f>IF(Config!$C$6=1,Ene!AN12,IF(Config!$C$6=2,Feb!AN12,IF(Config!$C$6=3,Mar!AN12,IF(Config!$C$6=4,Abr!AN12,IF(Config!$C$6=5,May!AN12,IF(Config!$C$6=6,Jun!AN12,IF(Config!$C$6=7,Jul!AN12,IF(Config!$C$6=8,Ago!AN12,IF(Config!$C$6=9,Set!AN12,IF(Config!$C$6=10,Oct!AN12,IF(Config!$C$6=11,Nov!AN12,IF(Config!$C$6=12,Dic!AN12,0))))))))))))</f>
        <v>12</v>
      </c>
      <c r="AO12" s="177">
        <f>IF(Config!$C$6=1,Ene!AO12,IF(Config!$C$6=2,Feb!AO12,IF(Config!$C$6=3,Mar!AO12,IF(Config!$C$6=4,Abr!AO12,IF(Config!$C$6=5,May!AO12,IF(Config!$C$6=6,Jun!AO12,IF(Config!$C$6=7,Jul!AO12,IF(Config!$C$6=8,Ago!AO12,IF(Config!$C$6=9,Set!AO12,IF(Config!$C$6=10,Oct!AO12,IF(Config!$C$6=11,Nov!AO12,IF(Config!$C$6=12,Dic!AO12,0))))))))))))</f>
        <v>45</v>
      </c>
      <c r="AP12" s="177">
        <f>IF(Config!$C$6=1,Ene!AP12,IF(Config!$C$6=2,Feb!AP12,IF(Config!$C$6=3,Mar!AP12,IF(Config!$C$6=4,Abr!AP12,IF(Config!$C$6=5,May!AP12,IF(Config!$C$6=6,Jun!AP12,IF(Config!$C$6=7,Jul!AP12,IF(Config!$C$6=8,Ago!AP12,IF(Config!$C$6=9,Set!AP12,IF(Config!$C$6=10,Oct!AP12,IF(Config!$C$6=11,Nov!AP12,IF(Config!$C$6=12,Dic!AP12,0))))))))))))</f>
        <v>0</v>
      </c>
      <c r="AQ12" s="177">
        <f>IF(Config!$C$6=1,Ene!AQ12,IF(Config!$C$6=2,Feb!AQ12,IF(Config!$C$6=3,Mar!AQ12,IF(Config!$C$6=4,Abr!AQ12,IF(Config!$C$6=5,May!AQ12,IF(Config!$C$6=6,Jun!AQ12,IF(Config!$C$6=7,Jul!AQ12,IF(Config!$C$6=8,Ago!AQ12,IF(Config!$C$6=9,Set!AQ12,IF(Config!$C$6=10,Oct!AQ12,IF(Config!$C$6=11,Nov!AQ12,IF(Config!$C$6=12,Dic!AQ12,0))))))))))))</f>
        <v>4</v>
      </c>
      <c r="AR12" s="177">
        <f>IF(Config!$C$6=1,Ene!AR12,IF(Config!$C$6=2,Feb!AR12,IF(Config!$C$6=3,Mar!AR12,IF(Config!$C$6=4,Abr!AR12,IF(Config!$C$6=5,May!AR12,IF(Config!$C$6=6,Jun!AR12,IF(Config!$C$6=7,Jul!AR12,IF(Config!$C$6=8,Ago!AR12,IF(Config!$C$6=9,Set!AR12,IF(Config!$C$6=10,Oct!AR12,IF(Config!$C$6=11,Nov!AR12,IF(Config!$C$6=12,Dic!AR12,0))))))))))))</f>
        <v>20</v>
      </c>
      <c r="AT12" s="48">
        <f t="shared" si="10"/>
        <v>0</v>
      </c>
      <c r="AU12" s="48">
        <f t="shared" si="7"/>
        <v>750</v>
      </c>
      <c r="AV12" s="48">
        <f t="shared" si="8"/>
        <v>75</v>
      </c>
      <c r="AW12" s="48">
        <f t="shared" si="0"/>
        <v>115</v>
      </c>
      <c r="AX12" s="48">
        <f t="shared" si="1"/>
        <v>386</v>
      </c>
      <c r="AY12" s="48">
        <f t="shared" si="2"/>
        <v>155</v>
      </c>
      <c r="AZ12" s="48">
        <f t="shared" si="3"/>
        <v>93</v>
      </c>
      <c r="BA12" s="49">
        <f t="shared" si="4"/>
        <v>97</v>
      </c>
      <c r="BB12" s="48">
        <f t="shared" si="5"/>
        <v>69</v>
      </c>
      <c r="BC12" s="65">
        <f t="shared" si="9"/>
        <v>1740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>
        <f>IF(Config!$C$6=1,Ene!D13,IF(Config!$C$6=2,Feb!D13,IF(Config!$C$6=3,Mar!D13,IF(Config!$C$6=4,Abr!D13,IF(Config!$C$6=5,May!D13,IF(Config!$C$6=6,Jun!D13,IF(Config!$C$6=7,Jul!D13,IF(Config!$C$6=8,Ago!D13,IF(Config!$C$6=9,Set!D13,IF(Config!$C$6=10,Oct!D13,IF(Config!$C$6=11,Nov!D13,IF(Config!$C$6=12,Dic!D13,0))))))))))))</f>
        <v>0</v>
      </c>
      <c r="E13" s="177">
        <f>IF(Config!$C$6=1,Ene!E13,IF(Config!$C$6=2,Feb!E13,IF(Config!$C$6=3,Mar!E13,IF(Config!$C$6=4,Abr!E13,IF(Config!$C$6=5,May!E13,IF(Config!$C$6=6,Jun!E13,IF(Config!$C$6=7,Jul!E13,IF(Config!$C$6=8,Ago!E13,IF(Config!$C$6=9,Set!E13,IF(Config!$C$6=10,Oct!E13,IF(Config!$C$6=11,Nov!E13,IF(Config!$C$6=12,Dic!E13,0))))))))))))</f>
        <v>0</v>
      </c>
      <c r="F13" s="177">
        <f>IF(Config!$C$6=1,Ene!F13,IF(Config!$C$6=2,Feb!F13,IF(Config!$C$6=3,Mar!F13,IF(Config!$C$6=4,Abr!F13,IF(Config!$C$6=5,May!F13,IF(Config!$C$6=6,Jun!F13,IF(Config!$C$6=7,Jul!F13,IF(Config!$C$6=8,Ago!F13,IF(Config!$C$6=9,Set!F13,IF(Config!$C$6=10,Oct!F13,IF(Config!$C$6=11,Nov!F13,IF(Config!$C$6=12,Dic!F13,0))))))))))))</f>
        <v>266</v>
      </c>
      <c r="G13" s="177">
        <f>IF(Config!$C$6=1,Ene!G13,IF(Config!$C$6=2,Feb!G13,IF(Config!$C$6=3,Mar!G13,IF(Config!$C$6=4,Abr!G13,IF(Config!$C$6=5,May!G13,IF(Config!$C$6=6,Jun!G13,IF(Config!$C$6=7,Jul!G13,IF(Config!$C$6=8,Ago!G13,IF(Config!$C$6=9,Set!G13,IF(Config!$C$6=10,Oct!G13,IF(Config!$C$6=11,Nov!G13,IF(Config!$C$6=12,Dic!G13,0))))))))))))</f>
        <v>16</v>
      </c>
      <c r="H13" s="177">
        <f>IF(Config!$C$6=1,Ene!H13,IF(Config!$C$6=2,Feb!H13,IF(Config!$C$6=3,Mar!H13,IF(Config!$C$6=4,Abr!H13,IF(Config!$C$6=5,May!H13,IF(Config!$C$6=6,Jun!H13,IF(Config!$C$6=7,Jul!H13,IF(Config!$C$6=8,Ago!H13,IF(Config!$C$6=9,Set!H13,IF(Config!$C$6=10,Oct!H13,IF(Config!$C$6=11,Nov!H13,IF(Config!$C$6=12,Dic!H13,0))))))))))))</f>
        <v>7</v>
      </c>
      <c r="I13" s="177">
        <f>IF(Config!$C$6=1,Ene!I13,IF(Config!$C$6=2,Feb!I13,IF(Config!$C$6=3,Mar!I13,IF(Config!$C$6=4,Abr!I13,IF(Config!$C$6=5,May!I13,IF(Config!$C$6=6,Jun!I13,IF(Config!$C$6=7,Jul!I13,IF(Config!$C$6=8,Ago!I13,IF(Config!$C$6=9,Set!I13,IF(Config!$C$6=10,Oct!I13,IF(Config!$C$6=11,Nov!I13,IF(Config!$C$6=12,Dic!I13,0))))))))))))</f>
        <v>16</v>
      </c>
      <c r="J13" s="177">
        <f>IF(Config!$C$6=1,Ene!J13,IF(Config!$C$6=2,Feb!J13,IF(Config!$C$6=3,Mar!J13,IF(Config!$C$6=4,Abr!J13,IF(Config!$C$6=5,May!J13,IF(Config!$C$6=6,Jun!J13,IF(Config!$C$6=7,Jul!J13,IF(Config!$C$6=8,Ago!J13,IF(Config!$C$6=9,Set!J13,IF(Config!$C$6=10,Oct!J13,IF(Config!$C$6=11,Nov!J13,IF(Config!$C$6=12,Dic!J13,0))))))))))))</f>
        <v>39</v>
      </c>
      <c r="K13" s="177">
        <f>IF(Config!$C$6=1,Ene!K13,IF(Config!$C$6=2,Feb!K13,IF(Config!$C$6=3,Mar!K13,IF(Config!$C$6=4,Abr!K13,IF(Config!$C$6=5,May!K13,IF(Config!$C$6=6,Jun!K13,IF(Config!$C$6=7,Jul!K13,IF(Config!$C$6=8,Ago!K13,IF(Config!$C$6=9,Set!K13,IF(Config!$C$6=10,Oct!K13,IF(Config!$C$6=11,Nov!K13,IF(Config!$C$6=12,Dic!K13,0))))))))))))</f>
        <v>2</v>
      </c>
      <c r="L13" s="177">
        <f>IF(Config!$C$6=1,Ene!L13,IF(Config!$C$6=2,Feb!L13,IF(Config!$C$6=3,Mar!L13,IF(Config!$C$6=4,Abr!L13,IF(Config!$C$6=5,May!L13,IF(Config!$C$6=6,Jun!L13,IF(Config!$C$6=7,Jul!L13,IF(Config!$C$6=8,Ago!L13,IF(Config!$C$6=9,Set!L13,IF(Config!$C$6=10,Oct!L13,IF(Config!$C$6=11,Nov!L13,IF(Config!$C$6=12,Dic!L13,0))))))))))))</f>
        <v>4</v>
      </c>
      <c r="M13" s="177">
        <f>IF(Config!$C$6=1,Ene!M13,IF(Config!$C$6=2,Feb!M13,IF(Config!$C$6=3,Mar!M13,IF(Config!$C$6=4,Abr!M13,IF(Config!$C$6=5,May!M13,IF(Config!$C$6=6,Jun!M13,IF(Config!$C$6=7,Jul!M13,IF(Config!$C$6=8,Ago!M13,IF(Config!$C$6=9,Set!M13,IF(Config!$C$6=10,Oct!M13,IF(Config!$C$6=11,Nov!M13,IF(Config!$C$6=12,Dic!M13,0))))))))))))</f>
        <v>12</v>
      </c>
      <c r="N13" s="177">
        <f>IF(Config!$C$6=1,Ene!N13,IF(Config!$C$6=2,Feb!N13,IF(Config!$C$6=3,Mar!N13,IF(Config!$C$6=4,Abr!N13,IF(Config!$C$6=5,May!N13,IF(Config!$C$6=6,Jun!N13,IF(Config!$C$6=7,Jul!N13,IF(Config!$C$6=8,Ago!N13,IF(Config!$C$6=9,Set!N13,IF(Config!$C$6=10,Oct!N13,IF(Config!$C$6=11,Nov!N13,IF(Config!$C$6=12,Dic!N13,0))))))))))))</f>
        <v>26</v>
      </c>
      <c r="O13" s="177">
        <f>IF(Config!$C$6=1,Ene!O13,IF(Config!$C$6=2,Feb!O13,IF(Config!$C$6=3,Mar!O13,IF(Config!$C$6=4,Abr!O13,IF(Config!$C$6=5,May!O13,IF(Config!$C$6=6,Jun!O13,IF(Config!$C$6=7,Jul!O13,IF(Config!$C$6=8,Ago!O13,IF(Config!$C$6=9,Set!O13,IF(Config!$C$6=10,Oct!O13,IF(Config!$C$6=11,Nov!O13,IF(Config!$C$6=12,Dic!O13,0))))))))))))</f>
        <v>107</v>
      </c>
      <c r="P13" s="177">
        <f>IF(Config!$C$6=1,Ene!P13,IF(Config!$C$6=2,Feb!P13,IF(Config!$C$6=3,Mar!P13,IF(Config!$C$6=4,Abr!P13,IF(Config!$C$6=5,May!P13,IF(Config!$C$6=6,Jun!P13,IF(Config!$C$6=7,Jul!P13,IF(Config!$C$6=8,Ago!P13,IF(Config!$C$6=9,Set!P13,IF(Config!$C$6=10,Oct!P13,IF(Config!$C$6=11,Nov!P13,IF(Config!$C$6=12,Dic!P13,0))))))))))))</f>
        <v>26</v>
      </c>
      <c r="Q13" s="177">
        <f>IF(Config!$C$6=1,Ene!Q13,IF(Config!$C$6=2,Feb!Q13,IF(Config!$C$6=3,Mar!Q13,IF(Config!$C$6=4,Abr!Q13,IF(Config!$C$6=5,May!Q13,IF(Config!$C$6=6,Jun!Q13,IF(Config!$C$6=7,Jul!Q13,IF(Config!$C$6=8,Ago!Q13,IF(Config!$C$6=9,Set!Q13,IF(Config!$C$6=10,Oct!Q13,IF(Config!$C$6=11,Nov!Q13,IF(Config!$C$6=12,Dic!Q13,0))))))))))))</f>
        <v>7</v>
      </c>
      <c r="R13" s="177">
        <f>IF(Config!$C$6=1,Ene!R13,IF(Config!$C$6=2,Feb!R13,IF(Config!$C$6=3,Mar!R13,IF(Config!$C$6=4,Abr!R13,IF(Config!$C$6=5,May!R13,IF(Config!$C$6=6,Jun!R13,IF(Config!$C$6=7,Jul!R13,IF(Config!$C$6=8,Ago!R13,IF(Config!$C$6=9,Set!R13,IF(Config!$C$6=10,Oct!R13,IF(Config!$C$6=11,Nov!R13,IF(Config!$C$6=12,Dic!R13,0))))))))))))</f>
        <v>4</v>
      </c>
      <c r="S13" s="177">
        <f>IF(Config!$C$6=1,Ene!S13,IF(Config!$C$6=2,Feb!S13,IF(Config!$C$6=3,Mar!S13,IF(Config!$C$6=4,Abr!S13,IF(Config!$C$6=5,May!S13,IF(Config!$C$6=6,Jun!S13,IF(Config!$C$6=7,Jul!S13,IF(Config!$C$6=8,Ago!S13,IF(Config!$C$6=9,Set!S13,IF(Config!$C$6=10,Oct!S13,IF(Config!$C$6=11,Nov!S13,IF(Config!$C$6=12,Dic!S13,0))))))))))))</f>
        <v>41</v>
      </c>
      <c r="T13" s="177">
        <f>IF(Config!$C$6=1,Ene!T13,IF(Config!$C$6=2,Feb!T13,IF(Config!$C$6=3,Mar!T13,IF(Config!$C$6=4,Abr!T13,IF(Config!$C$6=5,May!T13,IF(Config!$C$6=6,Jun!T13,IF(Config!$C$6=7,Jul!T13,IF(Config!$C$6=8,Ago!T13,IF(Config!$C$6=9,Set!T13,IF(Config!$C$6=10,Oct!T13,IF(Config!$C$6=11,Nov!T13,IF(Config!$C$6=12,Dic!T13,0))))))))))))</f>
        <v>6</v>
      </c>
      <c r="U13" s="177">
        <f>IF(Config!$C$6=1,Ene!U13,IF(Config!$C$6=2,Feb!U13,IF(Config!$C$6=3,Mar!U13,IF(Config!$C$6=4,Abr!U13,IF(Config!$C$6=5,May!U13,IF(Config!$C$6=6,Jun!U13,IF(Config!$C$6=7,Jul!U13,IF(Config!$C$6=8,Ago!U13,IF(Config!$C$6=9,Set!U13,IF(Config!$C$6=10,Oct!U13,IF(Config!$C$6=11,Nov!U13,IF(Config!$C$6=12,Dic!U13,0))))))))))))</f>
        <v>9</v>
      </c>
      <c r="V13" s="177">
        <f>IF(Config!$C$6=1,Ene!V13,IF(Config!$C$6=2,Feb!V13,IF(Config!$C$6=3,Mar!V13,IF(Config!$C$6=4,Abr!V13,IF(Config!$C$6=5,May!V13,IF(Config!$C$6=6,Jun!V13,IF(Config!$C$6=7,Jul!V13,IF(Config!$C$6=8,Ago!V13,IF(Config!$C$6=9,Set!V13,IF(Config!$C$6=10,Oct!V13,IF(Config!$C$6=11,Nov!V13,IF(Config!$C$6=12,Dic!V13,0))))))))))))</f>
        <v>14</v>
      </c>
      <c r="W13" s="177">
        <f>IF(Config!$C$6=1,Ene!W13,IF(Config!$C$6=2,Feb!W13,IF(Config!$C$6=3,Mar!W13,IF(Config!$C$6=4,Abr!W13,IF(Config!$C$6=5,May!W13,IF(Config!$C$6=6,Jun!W13,IF(Config!$C$6=7,Jul!W13,IF(Config!$C$6=8,Ago!W13,IF(Config!$C$6=9,Set!W13,IF(Config!$C$6=10,Oct!W13,IF(Config!$C$6=11,Nov!W13,IF(Config!$C$6=12,Dic!W13,0))))))))))))</f>
        <v>30</v>
      </c>
      <c r="X13" s="177">
        <f>IF(Config!$C$6=1,Ene!X13,IF(Config!$C$6=2,Feb!X13,IF(Config!$C$6=3,Mar!X13,IF(Config!$C$6=4,Abr!X13,IF(Config!$C$6=5,May!X13,IF(Config!$C$6=6,Jun!X13,IF(Config!$C$6=7,Jul!X13,IF(Config!$C$6=8,Ago!X13,IF(Config!$C$6=9,Set!X13,IF(Config!$C$6=10,Oct!X13,IF(Config!$C$6=11,Nov!X13,IF(Config!$C$6=12,Dic!X13,0))))))))))))</f>
        <v>177</v>
      </c>
      <c r="Y13" s="177">
        <f>IF(Config!$C$6=1,Ene!Y13,IF(Config!$C$6=2,Feb!Y13,IF(Config!$C$6=3,Mar!Y13,IF(Config!$C$6=4,Abr!Y13,IF(Config!$C$6=5,May!Y13,IF(Config!$C$6=6,Jun!Y13,IF(Config!$C$6=7,Jul!Y13,IF(Config!$C$6=8,Ago!Y13,IF(Config!$C$6=9,Set!Y13,IF(Config!$C$6=10,Oct!Y13,IF(Config!$C$6=11,Nov!Y13,IF(Config!$C$6=12,Dic!Y13,0))))))))))))</f>
        <v>1</v>
      </c>
      <c r="Z13" s="177">
        <f>IF(Config!$C$6=1,Ene!Z13,IF(Config!$C$6=2,Feb!Z13,IF(Config!$C$6=3,Mar!Z13,IF(Config!$C$6=4,Abr!Z13,IF(Config!$C$6=5,May!Z13,IF(Config!$C$6=6,Jun!Z13,IF(Config!$C$6=7,Jul!Z13,IF(Config!$C$6=8,Ago!Z13,IF(Config!$C$6=9,Set!Z13,IF(Config!$C$6=10,Oct!Z13,IF(Config!$C$6=11,Nov!Z13,IF(Config!$C$6=12,Dic!Z13,0))))))))))))</f>
        <v>10</v>
      </c>
      <c r="AA13" s="177">
        <f>IF(Config!$C$6=1,Ene!AA13,IF(Config!$C$6=2,Feb!AA13,IF(Config!$C$6=3,Mar!AA13,IF(Config!$C$6=4,Abr!AA13,IF(Config!$C$6=5,May!AA13,IF(Config!$C$6=6,Jun!AA13,IF(Config!$C$6=7,Jul!AA13,IF(Config!$C$6=8,Ago!AA13,IF(Config!$C$6=9,Set!AA13,IF(Config!$C$6=10,Oct!AA13,IF(Config!$C$6=11,Nov!AA13,IF(Config!$C$6=12,Dic!AA13,0))))))))))))</f>
        <v>1</v>
      </c>
      <c r="AB13" s="177">
        <f>IF(Config!$C$6=1,Ene!AB13,IF(Config!$C$6=2,Feb!AB13,IF(Config!$C$6=3,Mar!AB13,IF(Config!$C$6=4,Abr!AB13,IF(Config!$C$6=5,May!AB13,IF(Config!$C$6=6,Jun!AB13,IF(Config!$C$6=7,Jul!AB13,IF(Config!$C$6=8,Ago!AB13,IF(Config!$C$6=9,Set!AB13,IF(Config!$C$6=10,Oct!AB13,IF(Config!$C$6=11,Nov!AB13,IF(Config!$C$6=12,Dic!AB13,0))))))))))))</f>
        <v>24</v>
      </c>
      <c r="AC13" s="177">
        <f>IF(Config!$C$6=1,Ene!AC13,IF(Config!$C$6=2,Feb!AC13,IF(Config!$C$6=3,Mar!AC13,IF(Config!$C$6=4,Abr!AC13,IF(Config!$C$6=5,May!AC13,IF(Config!$C$6=6,Jun!AC13,IF(Config!$C$6=7,Jul!AC13,IF(Config!$C$6=8,Ago!AC13,IF(Config!$C$6=9,Set!AC13,IF(Config!$C$6=10,Oct!AC13,IF(Config!$C$6=11,Nov!AC13,IF(Config!$C$6=12,Dic!AC13,0))))))))))))</f>
        <v>23</v>
      </c>
      <c r="AD13" s="177">
        <f>IF(Config!$C$6=1,Ene!AD13,IF(Config!$C$6=2,Feb!AD13,IF(Config!$C$6=3,Mar!AD13,IF(Config!$C$6=4,Abr!AD13,IF(Config!$C$6=5,May!AD13,IF(Config!$C$6=6,Jun!AD13,IF(Config!$C$6=7,Jul!AD13,IF(Config!$C$6=8,Ago!AD13,IF(Config!$C$6=9,Set!AD13,IF(Config!$C$6=10,Oct!AD13,IF(Config!$C$6=11,Nov!AD13,IF(Config!$C$6=12,Dic!AD13,0))))))))))))</f>
        <v>11</v>
      </c>
      <c r="AE13" s="177">
        <f>IF(Config!$C$6=1,Ene!AE13,IF(Config!$C$6=2,Feb!AE13,IF(Config!$C$6=3,Mar!AE13,IF(Config!$C$6=4,Abr!AE13,IF(Config!$C$6=5,May!AE13,IF(Config!$C$6=6,Jun!AE13,IF(Config!$C$6=7,Jul!AE13,IF(Config!$C$6=8,Ago!AE13,IF(Config!$C$6=9,Set!AE13,IF(Config!$C$6=10,Oct!AE13,IF(Config!$C$6=11,Nov!AE13,IF(Config!$C$6=12,Dic!AE13,0))))))))))))</f>
        <v>13</v>
      </c>
      <c r="AF13" s="177">
        <f>IF(Config!$C$6=1,Ene!AF13,IF(Config!$C$6=2,Feb!AF13,IF(Config!$C$6=3,Mar!AF13,IF(Config!$C$6=4,Abr!AF13,IF(Config!$C$6=5,May!AF13,IF(Config!$C$6=6,Jun!AF13,IF(Config!$C$6=7,Jul!AF13,IF(Config!$C$6=8,Ago!AF13,IF(Config!$C$6=9,Set!AF13,IF(Config!$C$6=10,Oct!AF13,IF(Config!$C$6=11,Nov!AF13,IF(Config!$C$6=12,Dic!AF13,0))))))))))))</f>
        <v>23</v>
      </c>
      <c r="AG13" s="177">
        <f>IF(Config!$C$6=1,Ene!AG13,IF(Config!$C$6=2,Feb!AG13,IF(Config!$C$6=3,Mar!AG13,IF(Config!$C$6=4,Abr!AG13,IF(Config!$C$6=5,May!AG13,IF(Config!$C$6=6,Jun!AG13,IF(Config!$C$6=7,Jul!AG13,IF(Config!$C$6=8,Ago!AG13,IF(Config!$C$6=9,Set!AG13,IF(Config!$C$6=10,Oct!AG13,IF(Config!$C$6=11,Nov!AG13,IF(Config!$C$6=12,Dic!AG13,0))))))))))))</f>
        <v>17</v>
      </c>
      <c r="AH13" s="177">
        <f>IF(Config!$C$6=1,Ene!AH13,IF(Config!$C$6=2,Feb!AH13,IF(Config!$C$6=3,Mar!AH13,IF(Config!$C$6=4,Abr!AH13,IF(Config!$C$6=5,May!AH13,IF(Config!$C$6=6,Jun!AH13,IF(Config!$C$6=7,Jul!AH13,IF(Config!$C$6=8,Ago!AH13,IF(Config!$C$6=9,Set!AH13,IF(Config!$C$6=10,Oct!AH13,IF(Config!$C$6=11,Nov!AH13,IF(Config!$C$6=12,Dic!AH13,0))))))))))))</f>
        <v>28</v>
      </c>
      <c r="AI13" s="177">
        <f>IF(Config!$C$6=1,Ene!AI13,IF(Config!$C$6=2,Feb!AI13,IF(Config!$C$6=3,Mar!AI13,IF(Config!$C$6=4,Abr!AI13,IF(Config!$C$6=5,May!AI13,IF(Config!$C$6=6,Jun!AI13,IF(Config!$C$6=7,Jul!AI13,IF(Config!$C$6=8,Ago!AI13,IF(Config!$C$6=9,Set!AI13,IF(Config!$C$6=10,Oct!AI13,IF(Config!$C$6=11,Nov!AI13,IF(Config!$C$6=12,Dic!AI13,0))))))))))))</f>
        <v>4</v>
      </c>
      <c r="AJ13" s="177">
        <f>IF(Config!$C$6=1,Ene!AJ13,IF(Config!$C$6=2,Feb!AJ13,IF(Config!$C$6=3,Mar!AJ13,IF(Config!$C$6=4,Abr!AJ13,IF(Config!$C$6=5,May!AJ13,IF(Config!$C$6=6,Jun!AJ13,IF(Config!$C$6=7,Jul!AJ13,IF(Config!$C$6=8,Ago!AJ13,IF(Config!$C$6=9,Set!AJ13,IF(Config!$C$6=10,Oct!AJ13,IF(Config!$C$6=11,Nov!AJ13,IF(Config!$C$6=12,Dic!AJ13,0))))))))))))</f>
        <v>2</v>
      </c>
      <c r="AK13" s="177">
        <f>IF(Config!$C$6=1,Ene!AK13,IF(Config!$C$6=2,Feb!AK13,IF(Config!$C$6=3,Mar!AK13,IF(Config!$C$6=4,Abr!AK13,IF(Config!$C$6=5,May!AK13,IF(Config!$C$6=6,Jun!AK13,IF(Config!$C$6=7,Jul!AK13,IF(Config!$C$6=8,Ago!AK13,IF(Config!$C$6=9,Set!AK13,IF(Config!$C$6=10,Oct!AK13,IF(Config!$C$6=11,Nov!AK13,IF(Config!$C$6=12,Dic!AK13,0))))))))))))</f>
        <v>27</v>
      </c>
      <c r="AL13" s="177">
        <f>IF(Config!$C$6=1,Ene!AL13,IF(Config!$C$6=2,Feb!AL13,IF(Config!$C$6=3,Mar!AL13,IF(Config!$C$6=4,Abr!AL13,IF(Config!$C$6=5,May!AL13,IF(Config!$C$6=6,Jun!AL13,IF(Config!$C$6=7,Jul!AL13,IF(Config!$C$6=8,Ago!AL13,IF(Config!$C$6=9,Set!AL13,IF(Config!$C$6=10,Oct!AL13,IF(Config!$C$6=11,Nov!AL13,IF(Config!$C$6=12,Dic!AL13,0))))))))))))</f>
        <v>6</v>
      </c>
      <c r="AM13" s="177">
        <f>IF(Config!$C$6=1,Ene!AM13,IF(Config!$C$6=2,Feb!AM13,IF(Config!$C$6=3,Mar!AM13,IF(Config!$C$6=4,Abr!AM13,IF(Config!$C$6=5,May!AM13,IF(Config!$C$6=6,Jun!AM13,IF(Config!$C$6=7,Jul!AM13,IF(Config!$C$6=8,Ago!AM13,IF(Config!$C$6=9,Set!AM13,IF(Config!$C$6=10,Oct!AM13,IF(Config!$C$6=11,Nov!AM13,IF(Config!$C$6=12,Dic!AM13,0))))))))))))</f>
        <v>10</v>
      </c>
      <c r="AN13" s="177">
        <f>IF(Config!$C$6=1,Ene!AN13,IF(Config!$C$6=2,Feb!AN13,IF(Config!$C$6=3,Mar!AN13,IF(Config!$C$6=4,Abr!AN13,IF(Config!$C$6=5,May!AN13,IF(Config!$C$6=6,Jun!AN13,IF(Config!$C$6=7,Jul!AN13,IF(Config!$C$6=8,Ago!AN13,IF(Config!$C$6=9,Set!AN13,IF(Config!$C$6=10,Oct!AN13,IF(Config!$C$6=11,Nov!AN13,IF(Config!$C$6=12,Dic!AN13,0))))))))))))</f>
        <v>9</v>
      </c>
      <c r="AO13" s="177">
        <f>IF(Config!$C$6=1,Ene!AO13,IF(Config!$C$6=2,Feb!AO13,IF(Config!$C$6=3,Mar!AO13,IF(Config!$C$6=4,Abr!AO13,IF(Config!$C$6=5,May!AO13,IF(Config!$C$6=6,Jun!AO13,IF(Config!$C$6=7,Jul!AO13,IF(Config!$C$6=8,Ago!AO13,IF(Config!$C$6=9,Set!AO13,IF(Config!$C$6=10,Oct!AO13,IF(Config!$C$6=11,Nov!AO13,IF(Config!$C$6=12,Dic!AO13,0))))))))))))</f>
        <v>16</v>
      </c>
      <c r="AP13" s="177">
        <f>IF(Config!$C$6=1,Ene!AP13,IF(Config!$C$6=2,Feb!AP13,IF(Config!$C$6=3,Mar!AP13,IF(Config!$C$6=4,Abr!AP13,IF(Config!$C$6=5,May!AP13,IF(Config!$C$6=6,Jun!AP13,IF(Config!$C$6=7,Jul!AP13,IF(Config!$C$6=8,Ago!AP13,IF(Config!$C$6=9,Set!AP13,IF(Config!$C$6=10,Oct!AP13,IF(Config!$C$6=11,Nov!AP13,IF(Config!$C$6=12,Dic!AP13,0))))))))))))</f>
        <v>0</v>
      </c>
      <c r="AQ13" s="177">
        <f>IF(Config!$C$6=1,Ene!AQ13,IF(Config!$C$6=2,Feb!AQ13,IF(Config!$C$6=3,Mar!AQ13,IF(Config!$C$6=4,Abr!AQ13,IF(Config!$C$6=5,May!AQ13,IF(Config!$C$6=6,Jun!AQ13,IF(Config!$C$6=7,Jul!AQ13,IF(Config!$C$6=8,Ago!AQ13,IF(Config!$C$6=9,Set!AQ13,IF(Config!$C$6=10,Oct!AQ13,IF(Config!$C$6=11,Nov!AQ13,IF(Config!$C$6=12,Dic!AQ13,0))))))))))))</f>
        <v>0</v>
      </c>
      <c r="AR13" s="177">
        <f>IF(Config!$C$6=1,Ene!AR13,IF(Config!$C$6=2,Feb!AR13,IF(Config!$C$6=3,Mar!AR13,IF(Config!$C$6=4,Abr!AR13,IF(Config!$C$6=5,May!AR13,IF(Config!$C$6=6,Jun!AR13,IF(Config!$C$6=7,Jul!AR13,IF(Config!$C$6=8,Ago!AR13,IF(Config!$C$6=9,Set!AR13,IF(Config!$C$6=10,Oct!AR13,IF(Config!$C$6=11,Nov!AR13,IF(Config!$C$6=12,Dic!AR13,0))))))))))))</f>
        <v>5</v>
      </c>
      <c r="AT13" s="48">
        <f t="shared" si="10"/>
        <v>0</v>
      </c>
      <c r="AU13" s="48">
        <f t="shared" si="7"/>
        <v>495</v>
      </c>
      <c r="AV13" s="48">
        <f t="shared" si="8"/>
        <v>37</v>
      </c>
      <c r="AW13" s="48">
        <f t="shared" si="0"/>
        <v>70</v>
      </c>
      <c r="AX13" s="48">
        <f t="shared" si="1"/>
        <v>243</v>
      </c>
      <c r="AY13" s="48">
        <f t="shared" si="2"/>
        <v>87</v>
      </c>
      <c r="AZ13" s="48">
        <f t="shared" si="3"/>
        <v>34</v>
      </c>
      <c r="BA13" s="49">
        <f t="shared" si="4"/>
        <v>52</v>
      </c>
      <c r="BB13" s="48">
        <f t="shared" si="5"/>
        <v>21</v>
      </c>
      <c r="BC13" s="65">
        <f t="shared" si="9"/>
        <v>1039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>
        <f>IF(Config!$C$6=1,Ene!D14,IF(Config!$C$6=2,Feb!D14,IF(Config!$C$6=3,Mar!D14,IF(Config!$C$6=4,Abr!D14,IF(Config!$C$6=5,May!D14,IF(Config!$C$6=6,Jun!D14,IF(Config!$C$6=7,Jul!D14,IF(Config!$C$6=8,Ago!D14,IF(Config!$C$6=9,Set!D14,IF(Config!$C$6=10,Oct!D14,IF(Config!$C$6=11,Nov!D14,IF(Config!$C$6=12,Dic!D14,0))))))))))))</f>
        <v>0</v>
      </c>
      <c r="E14" s="177">
        <f>IF(Config!$C$6=1,Ene!E14,IF(Config!$C$6=2,Feb!E14,IF(Config!$C$6=3,Mar!E14,IF(Config!$C$6=4,Abr!E14,IF(Config!$C$6=5,May!E14,IF(Config!$C$6=6,Jun!E14,IF(Config!$C$6=7,Jul!E14,IF(Config!$C$6=8,Ago!E14,IF(Config!$C$6=9,Set!E14,IF(Config!$C$6=10,Oct!E14,IF(Config!$C$6=11,Nov!E14,IF(Config!$C$6=12,Dic!E14,0))))))))))))</f>
        <v>0</v>
      </c>
      <c r="F14" s="177">
        <f>IF(Config!$C$6=1,Ene!F14,IF(Config!$C$6=2,Feb!F14,IF(Config!$C$6=3,Mar!F14,IF(Config!$C$6=4,Abr!F14,IF(Config!$C$6=5,May!F14,IF(Config!$C$6=6,Jun!F14,IF(Config!$C$6=7,Jul!F14,IF(Config!$C$6=8,Ago!F14,IF(Config!$C$6=9,Set!F14,IF(Config!$C$6=10,Oct!F14,IF(Config!$C$6=11,Nov!F14,IF(Config!$C$6=12,Dic!F14,0))))))))))))</f>
        <v>217</v>
      </c>
      <c r="G14" s="177">
        <f>IF(Config!$C$6=1,Ene!G14,IF(Config!$C$6=2,Feb!G14,IF(Config!$C$6=3,Mar!G14,IF(Config!$C$6=4,Abr!G14,IF(Config!$C$6=5,May!G14,IF(Config!$C$6=6,Jun!G14,IF(Config!$C$6=7,Jul!G14,IF(Config!$C$6=8,Ago!G14,IF(Config!$C$6=9,Set!G14,IF(Config!$C$6=10,Oct!G14,IF(Config!$C$6=11,Nov!G14,IF(Config!$C$6=12,Dic!G14,0))))))))))))</f>
        <v>15</v>
      </c>
      <c r="H14" s="177">
        <f>IF(Config!$C$6=1,Ene!H14,IF(Config!$C$6=2,Feb!H14,IF(Config!$C$6=3,Mar!H14,IF(Config!$C$6=4,Abr!H14,IF(Config!$C$6=5,May!H14,IF(Config!$C$6=6,Jun!H14,IF(Config!$C$6=7,Jul!H14,IF(Config!$C$6=8,Ago!H14,IF(Config!$C$6=9,Set!H14,IF(Config!$C$6=10,Oct!H14,IF(Config!$C$6=11,Nov!H14,IF(Config!$C$6=12,Dic!H14,0))))))))))))</f>
        <v>7</v>
      </c>
      <c r="I14" s="177">
        <f>IF(Config!$C$6=1,Ene!I14,IF(Config!$C$6=2,Feb!I14,IF(Config!$C$6=3,Mar!I14,IF(Config!$C$6=4,Abr!I14,IF(Config!$C$6=5,May!I14,IF(Config!$C$6=6,Jun!I14,IF(Config!$C$6=7,Jul!I14,IF(Config!$C$6=8,Ago!I14,IF(Config!$C$6=9,Set!I14,IF(Config!$C$6=10,Oct!I14,IF(Config!$C$6=11,Nov!I14,IF(Config!$C$6=12,Dic!I14,0))))))))))))</f>
        <v>16</v>
      </c>
      <c r="J14" s="177">
        <f>IF(Config!$C$6=1,Ene!J14,IF(Config!$C$6=2,Feb!J14,IF(Config!$C$6=3,Mar!J14,IF(Config!$C$6=4,Abr!J14,IF(Config!$C$6=5,May!J14,IF(Config!$C$6=6,Jun!J14,IF(Config!$C$6=7,Jul!J14,IF(Config!$C$6=8,Ago!J14,IF(Config!$C$6=9,Set!J14,IF(Config!$C$6=10,Oct!J14,IF(Config!$C$6=11,Nov!J14,IF(Config!$C$6=12,Dic!J14,0))))))))))))</f>
        <v>29</v>
      </c>
      <c r="K14" s="177">
        <f>IF(Config!$C$6=1,Ene!K14,IF(Config!$C$6=2,Feb!K14,IF(Config!$C$6=3,Mar!K14,IF(Config!$C$6=4,Abr!K14,IF(Config!$C$6=5,May!K14,IF(Config!$C$6=6,Jun!K14,IF(Config!$C$6=7,Jul!K14,IF(Config!$C$6=8,Ago!K14,IF(Config!$C$6=9,Set!K14,IF(Config!$C$6=10,Oct!K14,IF(Config!$C$6=11,Nov!K14,IF(Config!$C$6=12,Dic!K14,0))))))))))))</f>
        <v>2</v>
      </c>
      <c r="L14" s="177">
        <f>IF(Config!$C$6=1,Ene!L14,IF(Config!$C$6=2,Feb!L14,IF(Config!$C$6=3,Mar!L14,IF(Config!$C$6=4,Abr!L14,IF(Config!$C$6=5,May!L14,IF(Config!$C$6=6,Jun!L14,IF(Config!$C$6=7,Jul!L14,IF(Config!$C$6=8,Ago!L14,IF(Config!$C$6=9,Set!L14,IF(Config!$C$6=10,Oct!L14,IF(Config!$C$6=11,Nov!L14,IF(Config!$C$6=12,Dic!L14,0))))))))))))</f>
        <v>8</v>
      </c>
      <c r="M14" s="177">
        <f>IF(Config!$C$6=1,Ene!M14,IF(Config!$C$6=2,Feb!M14,IF(Config!$C$6=3,Mar!M14,IF(Config!$C$6=4,Abr!M14,IF(Config!$C$6=5,May!M14,IF(Config!$C$6=6,Jun!M14,IF(Config!$C$6=7,Jul!M14,IF(Config!$C$6=8,Ago!M14,IF(Config!$C$6=9,Set!M14,IF(Config!$C$6=10,Oct!M14,IF(Config!$C$6=11,Nov!M14,IF(Config!$C$6=12,Dic!M14,0))))))))))))</f>
        <v>16</v>
      </c>
      <c r="N14" s="177">
        <f>IF(Config!$C$6=1,Ene!N14,IF(Config!$C$6=2,Feb!N14,IF(Config!$C$6=3,Mar!N14,IF(Config!$C$6=4,Abr!N14,IF(Config!$C$6=5,May!N14,IF(Config!$C$6=6,Jun!N14,IF(Config!$C$6=7,Jul!N14,IF(Config!$C$6=8,Ago!N14,IF(Config!$C$6=9,Set!N14,IF(Config!$C$6=10,Oct!N14,IF(Config!$C$6=11,Nov!N14,IF(Config!$C$6=12,Dic!N14,0))))))))))))</f>
        <v>27</v>
      </c>
      <c r="O14" s="177">
        <f>IF(Config!$C$6=1,Ene!O14,IF(Config!$C$6=2,Feb!O14,IF(Config!$C$6=3,Mar!O14,IF(Config!$C$6=4,Abr!O14,IF(Config!$C$6=5,May!O14,IF(Config!$C$6=6,Jun!O14,IF(Config!$C$6=7,Jul!O14,IF(Config!$C$6=8,Ago!O14,IF(Config!$C$6=9,Set!O14,IF(Config!$C$6=10,Oct!O14,IF(Config!$C$6=11,Nov!O14,IF(Config!$C$6=12,Dic!O14,0))))))))))))</f>
        <v>63</v>
      </c>
      <c r="P14" s="177">
        <f>IF(Config!$C$6=1,Ene!P14,IF(Config!$C$6=2,Feb!P14,IF(Config!$C$6=3,Mar!P14,IF(Config!$C$6=4,Abr!P14,IF(Config!$C$6=5,May!P14,IF(Config!$C$6=6,Jun!P14,IF(Config!$C$6=7,Jul!P14,IF(Config!$C$6=8,Ago!P14,IF(Config!$C$6=9,Set!P14,IF(Config!$C$6=10,Oct!P14,IF(Config!$C$6=11,Nov!P14,IF(Config!$C$6=12,Dic!P14,0))))))))))))</f>
        <v>24</v>
      </c>
      <c r="Q14" s="177">
        <f>IF(Config!$C$6=1,Ene!Q14,IF(Config!$C$6=2,Feb!Q14,IF(Config!$C$6=3,Mar!Q14,IF(Config!$C$6=4,Abr!Q14,IF(Config!$C$6=5,May!Q14,IF(Config!$C$6=6,Jun!Q14,IF(Config!$C$6=7,Jul!Q14,IF(Config!$C$6=8,Ago!Q14,IF(Config!$C$6=9,Set!Q14,IF(Config!$C$6=10,Oct!Q14,IF(Config!$C$6=11,Nov!Q14,IF(Config!$C$6=12,Dic!Q14,0))))))))))))</f>
        <v>18</v>
      </c>
      <c r="R14" s="177">
        <f>IF(Config!$C$6=1,Ene!R14,IF(Config!$C$6=2,Feb!R14,IF(Config!$C$6=3,Mar!R14,IF(Config!$C$6=4,Abr!R14,IF(Config!$C$6=5,May!R14,IF(Config!$C$6=6,Jun!R14,IF(Config!$C$6=7,Jul!R14,IF(Config!$C$6=8,Ago!R14,IF(Config!$C$6=9,Set!R14,IF(Config!$C$6=10,Oct!R14,IF(Config!$C$6=11,Nov!R14,IF(Config!$C$6=12,Dic!R14,0))))))))))))</f>
        <v>11</v>
      </c>
      <c r="S14" s="177">
        <f>IF(Config!$C$6=1,Ene!S14,IF(Config!$C$6=2,Feb!S14,IF(Config!$C$6=3,Mar!S14,IF(Config!$C$6=4,Abr!S14,IF(Config!$C$6=5,May!S14,IF(Config!$C$6=6,Jun!S14,IF(Config!$C$6=7,Jul!S14,IF(Config!$C$6=8,Ago!S14,IF(Config!$C$6=9,Set!S14,IF(Config!$C$6=10,Oct!S14,IF(Config!$C$6=11,Nov!S14,IF(Config!$C$6=12,Dic!S14,0))))))))))))</f>
        <v>31</v>
      </c>
      <c r="T14" s="177">
        <f>IF(Config!$C$6=1,Ene!T14,IF(Config!$C$6=2,Feb!T14,IF(Config!$C$6=3,Mar!T14,IF(Config!$C$6=4,Abr!T14,IF(Config!$C$6=5,May!T14,IF(Config!$C$6=6,Jun!T14,IF(Config!$C$6=7,Jul!T14,IF(Config!$C$6=8,Ago!T14,IF(Config!$C$6=9,Set!T14,IF(Config!$C$6=10,Oct!T14,IF(Config!$C$6=11,Nov!T14,IF(Config!$C$6=12,Dic!T14,0))))))))))))</f>
        <v>9</v>
      </c>
      <c r="U14" s="177">
        <f>IF(Config!$C$6=1,Ene!U14,IF(Config!$C$6=2,Feb!U14,IF(Config!$C$6=3,Mar!U14,IF(Config!$C$6=4,Abr!U14,IF(Config!$C$6=5,May!U14,IF(Config!$C$6=6,Jun!U14,IF(Config!$C$6=7,Jul!U14,IF(Config!$C$6=8,Ago!U14,IF(Config!$C$6=9,Set!U14,IF(Config!$C$6=10,Oct!U14,IF(Config!$C$6=11,Nov!U14,IF(Config!$C$6=12,Dic!U14,0))))))))))))</f>
        <v>11</v>
      </c>
      <c r="V14" s="177">
        <f>IF(Config!$C$6=1,Ene!V14,IF(Config!$C$6=2,Feb!V14,IF(Config!$C$6=3,Mar!V14,IF(Config!$C$6=4,Abr!V14,IF(Config!$C$6=5,May!V14,IF(Config!$C$6=6,Jun!V14,IF(Config!$C$6=7,Jul!V14,IF(Config!$C$6=8,Ago!V14,IF(Config!$C$6=9,Set!V14,IF(Config!$C$6=10,Oct!V14,IF(Config!$C$6=11,Nov!V14,IF(Config!$C$6=12,Dic!V14,0))))))))))))</f>
        <v>16</v>
      </c>
      <c r="W14" s="177">
        <f>IF(Config!$C$6=1,Ene!W14,IF(Config!$C$6=2,Feb!W14,IF(Config!$C$6=3,Mar!W14,IF(Config!$C$6=4,Abr!W14,IF(Config!$C$6=5,May!W14,IF(Config!$C$6=6,Jun!W14,IF(Config!$C$6=7,Jul!W14,IF(Config!$C$6=8,Ago!W14,IF(Config!$C$6=9,Set!W14,IF(Config!$C$6=10,Oct!W14,IF(Config!$C$6=11,Nov!W14,IF(Config!$C$6=12,Dic!W14,0))))))))))))</f>
        <v>29</v>
      </c>
      <c r="X14" s="177">
        <f>IF(Config!$C$6=1,Ene!X14,IF(Config!$C$6=2,Feb!X14,IF(Config!$C$6=3,Mar!X14,IF(Config!$C$6=4,Abr!X14,IF(Config!$C$6=5,May!X14,IF(Config!$C$6=6,Jun!X14,IF(Config!$C$6=7,Jul!X14,IF(Config!$C$6=8,Ago!X14,IF(Config!$C$6=9,Set!X14,IF(Config!$C$6=10,Oct!X14,IF(Config!$C$6=11,Nov!X14,IF(Config!$C$6=12,Dic!X14,0))))))))))))</f>
        <v>136</v>
      </c>
      <c r="Y14" s="177">
        <f>IF(Config!$C$6=1,Ene!Y14,IF(Config!$C$6=2,Feb!Y14,IF(Config!$C$6=3,Mar!Y14,IF(Config!$C$6=4,Abr!Y14,IF(Config!$C$6=5,May!Y14,IF(Config!$C$6=6,Jun!Y14,IF(Config!$C$6=7,Jul!Y14,IF(Config!$C$6=8,Ago!Y14,IF(Config!$C$6=9,Set!Y14,IF(Config!$C$6=10,Oct!Y14,IF(Config!$C$6=11,Nov!Y14,IF(Config!$C$6=12,Dic!Y14,0))))))))))))</f>
        <v>9</v>
      </c>
      <c r="Z14" s="177">
        <f>IF(Config!$C$6=1,Ene!Z14,IF(Config!$C$6=2,Feb!Z14,IF(Config!$C$6=3,Mar!Z14,IF(Config!$C$6=4,Abr!Z14,IF(Config!$C$6=5,May!Z14,IF(Config!$C$6=6,Jun!Z14,IF(Config!$C$6=7,Jul!Z14,IF(Config!$C$6=8,Ago!Z14,IF(Config!$C$6=9,Set!Z14,IF(Config!$C$6=10,Oct!Z14,IF(Config!$C$6=11,Nov!Z14,IF(Config!$C$6=12,Dic!Z14,0))))))))))))</f>
        <v>17</v>
      </c>
      <c r="AA14" s="177">
        <f>IF(Config!$C$6=1,Ene!AA14,IF(Config!$C$6=2,Feb!AA14,IF(Config!$C$6=3,Mar!AA14,IF(Config!$C$6=4,Abr!AA14,IF(Config!$C$6=5,May!AA14,IF(Config!$C$6=6,Jun!AA14,IF(Config!$C$6=7,Jul!AA14,IF(Config!$C$6=8,Ago!AA14,IF(Config!$C$6=9,Set!AA14,IF(Config!$C$6=10,Oct!AA14,IF(Config!$C$6=11,Nov!AA14,IF(Config!$C$6=12,Dic!AA14,0))))))))))))</f>
        <v>1</v>
      </c>
      <c r="AB14" s="177">
        <f>IF(Config!$C$6=1,Ene!AB14,IF(Config!$C$6=2,Feb!AB14,IF(Config!$C$6=3,Mar!AB14,IF(Config!$C$6=4,Abr!AB14,IF(Config!$C$6=5,May!AB14,IF(Config!$C$6=6,Jun!AB14,IF(Config!$C$6=7,Jul!AB14,IF(Config!$C$6=8,Ago!AB14,IF(Config!$C$6=9,Set!AB14,IF(Config!$C$6=10,Oct!AB14,IF(Config!$C$6=11,Nov!AB14,IF(Config!$C$6=12,Dic!AB14,0))))))))))))</f>
        <v>35</v>
      </c>
      <c r="AC14" s="177">
        <f>IF(Config!$C$6=1,Ene!AC14,IF(Config!$C$6=2,Feb!AC14,IF(Config!$C$6=3,Mar!AC14,IF(Config!$C$6=4,Abr!AC14,IF(Config!$C$6=5,May!AC14,IF(Config!$C$6=6,Jun!AC14,IF(Config!$C$6=7,Jul!AC14,IF(Config!$C$6=8,Ago!AC14,IF(Config!$C$6=9,Set!AC14,IF(Config!$C$6=10,Oct!AC14,IF(Config!$C$6=11,Nov!AC14,IF(Config!$C$6=12,Dic!AC14,0))))))))))))</f>
        <v>40</v>
      </c>
      <c r="AD14" s="177">
        <f>IF(Config!$C$6=1,Ene!AD14,IF(Config!$C$6=2,Feb!AD14,IF(Config!$C$6=3,Mar!AD14,IF(Config!$C$6=4,Abr!AD14,IF(Config!$C$6=5,May!AD14,IF(Config!$C$6=6,Jun!AD14,IF(Config!$C$6=7,Jul!AD14,IF(Config!$C$6=8,Ago!AD14,IF(Config!$C$6=9,Set!AD14,IF(Config!$C$6=10,Oct!AD14,IF(Config!$C$6=11,Nov!AD14,IF(Config!$C$6=12,Dic!AD14,0))))))))))))</f>
        <v>12</v>
      </c>
      <c r="AE14" s="177">
        <f>IF(Config!$C$6=1,Ene!AE14,IF(Config!$C$6=2,Feb!AE14,IF(Config!$C$6=3,Mar!AE14,IF(Config!$C$6=4,Abr!AE14,IF(Config!$C$6=5,May!AE14,IF(Config!$C$6=6,Jun!AE14,IF(Config!$C$6=7,Jul!AE14,IF(Config!$C$6=8,Ago!AE14,IF(Config!$C$6=9,Set!AE14,IF(Config!$C$6=10,Oct!AE14,IF(Config!$C$6=11,Nov!AE14,IF(Config!$C$6=12,Dic!AE14,0))))))))))))</f>
        <v>13</v>
      </c>
      <c r="AF14" s="177">
        <f>IF(Config!$C$6=1,Ene!AF14,IF(Config!$C$6=2,Feb!AF14,IF(Config!$C$6=3,Mar!AF14,IF(Config!$C$6=4,Abr!AF14,IF(Config!$C$6=5,May!AF14,IF(Config!$C$6=6,Jun!AF14,IF(Config!$C$6=7,Jul!AF14,IF(Config!$C$6=8,Ago!AF14,IF(Config!$C$6=9,Set!AF14,IF(Config!$C$6=10,Oct!AF14,IF(Config!$C$6=11,Nov!AF14,IF(Config!$C$6=12,Dic!AF14,0))))))))))))</f>
        <v>15</v>
      </c>
      <c r="AG14" s="177">
        <f>IF(Config!$C$6=1,Ene!AG14,IF(Config!$C$6=2,Feb!AG14,IF(Config!$C$6=3,Mar!AG14,IF(Config!$C$6=4,Abr!AG14,IF(Config!$C$6=5,May!AG14,IF(Config!$C$6=6,Jun!AG14,IF(Config!$C$6=7,Jul!AG14,IF(Config!$C$6=8,Ago!AG14,IF(Config!$C$6=9,Set!AG14,IF(Config!$C$6=10,Oct!AG14,IF(Config!$C$6=11,Nov!AG14,IF(Config!$C$6=12,Dic!AG14,0))))))))))))</f>
        <v>20</v>
      </c>
      <c r="AH14" s="177">
        <f>IF(Config!$C$6=1,Ene!AH14,IF(Config!$C$6=2,Feb!AH14,IF(Config!$C$6=3,Mar!AH14,IF(Config!$C$6=4,Abr!AH14,IF(Config!$C$6=5,May!AH14,IF(Config!$C$6=6,Jun!AH14,IF(Config!$C$6=7,Jul!AH14,IF(Config!$C$6=8,Ago!AH14,IF(Config!$C$6=9,Set!AH14,IF(Config!$C$6=10,Oct!AH14,IF(Config!$C$6=11,Nov!AH14,IF(Config!$C$6=12,Dic!AH14,0))))))))))))</f>
        <v>41</v>
      </c>
      <c r="AI14" s="177">
        <f>IF(Config!$C$6=1,Ene!AI14,IF(Config!$C$6=2,Feb!AI14,IF(Config!$C$6=3,Mar!AI14,IF(Config!$C$6=4,Abr!AI14,IF(Config!$C$6=5,May!AI14,IF(Config!$C$6=6,Jun!AI14,IF(Config!$C$6=7,Jul!AI14,IF(Config!$C$6=8,Ago!AI14,IF(Config!$C$6=9,Set!AI14,IF(Config!$C$6=10,Oct!AI14,IF(Config!$C$6=11,Nov!AI14,IF(Config!$C$6=12,Dic!AI14,0))))))))))))</f>
        <v>7</v>
      </c>
      <c r="AJ14" s="177">
        <f>IF(Config!$C$6=1,Ene!AJ14,IF(Config!$C$6=2,Feb!AJ14,IF(Config!$C$6=3,Mar!AJ14,IF(Config!$C$6=4,Abr!AJ14,IF(Config!$C$6=5,May!AJ14,IF(Config!$C$6=6,Jun!AJ14,IF(Config!$C$6=7,Jul!AJ14,IF(Config!$C$6=8,Ago!AJ14,IF(Config!$C$6=9,Set!AJ14,IF(Config!$C$6=10,Oct!AJ14,IF(Config!$C$6=11,Nov!AJ14,IF(Config!$C$6=12,Dic!AJ14,0))))))))))))</f>
        <v>1</v>
      </c>
      <c r="AK14" s="177">
        <f>IF(Config!$C$6=1,Ene!AK14,IF(Config!$C$6=2,Feb!AK14,IF(Config!$C$6=3,Mar!AK14,IF(Config!$C$6=4,Abr!AK14,IF(Config!$C$6=5,May!AK14,IF(Config!$C$6=6,Jun!AK14,IF(Config!$C$6=7,Jul!AK14,IF(Config!$C$6=8,Ago!AK14,IF(Config!$C$6=9,Set!AK14,IF(Config!$C$6=10,Oct!AK14,IF(Config!$C$6=11,Nov!AK14,IF(Config!$C$6=12,Dic!AK14,0))))))))))))</f>
        <v>47</v>
      </c>
      <c r="AL14" s="177">
        <f>IF(Config!$C$6=1,Ene!AL14,IF(Config!$C$6=2,Feb!AL14,IF(Config!$C$6=3,Mar!AL14,IF(Config!$C$6=4,Abr!AL14,IF(Config!$C$6=5,May!AL14,IF(Config!$C$6=6,Jun!AL14,IF(Config!$C$6=7,Jul!AL14,IF(Config!$C$6=8,Ago!AL14,IF(Config!$C$6=9,Set!AL14,IF(Config!$C$6=10,Oct!AL14,IF(Config!$C$6=11,Nov!AL14,IF(Config!$C$6=12,Dic!AL14,0))))))))))))</f>
        <v>7</v>
      </c>
      <c r="AM14" s="177">
        <f>IF(Config!$C$6=1,Ene!AM14,IF(Config!$C$6=2,Feb!AM14,IF(Config!$C$6=3,Mar!AM14,IF(Config!$C$6=4,Abr!AM14,IF(Config!$C$6=5,May!AM14,IF(Config!$C$6=6,Jun!AM14,IF(Config!$C$6=7,Jul!AM14,IF(Config!$C$6=8,Ago!AM14,IF(Config!$C$6=9,Set!AM14,IF(Config!$C$6=10,Oct!AM14,IF(Config!$C$6=11,Nov!AM14,IF(Config!$C$6=12,Dic!AM14,0))))))))))))</f>
        <v>5</v>
      </c>
      <c r="AN14" s="177">
        <f>IF(Config!$C$6=1,Ene!AN14,IF(Config!$C$6=2,Feb!AN14,IF(Config!$C$6=3,Mar!AN14,IF(Config!$C$6=4,Abr!AN14,IF(Config!$C$6=5,May!AN14,IF(Config!$C$6=6,Jun!AN14,IF(Config!$C$6=7,Jul!AN14,IF(Config!$C$6=8,Ago!AN14,IF(Config!$C$6=9,Set!AN14,IF(Config!$C$6=10,Oct!AN14,IF(Config!$C$6=11,Nov!AN14,IF(Config!$C$6=12,Dic!AN14,0))))))))))))</f>
        <v>4</v>
      </c>
      <c r="AO14" s="177">
        <f>IF(Config!$C$6=1,Ene!AO14,IF(Config!$C$6=2,Feb!AO14,IF(Config!$C$6=3,Mar!AO14,IF(Config!$C$6=4,Abr!AO14,IF(Config!$C$6=5,May!AO14,IF(Config!$C$6=6,Jun!AO14,IF(Config!$C$6=7,Jul!AO14,IF(Config!$C$6=8,Ago!AO14,IF(Config!$C$6=9,Set!AO14,IF(Config!$C$6=10,Oct!AO14,IF(Config!$C$6=11,Nov!AO14,IF(Config!$C$6=12,Dic!AO14,0))))))))))))</f>
        <v>12</v>
      </c>
      <c r="AP14" s="177">
        <f>IF(Config!$C$6=1,Ene!AP14,IF(Config!$C$6=2,Feb!AP14,IF(Config!$C$6=3,Mar!AP14,IF(Config!$C$6=4,Abr!AP14,IF(Config!$C$6=5,May!AP14,IF(Config!$C$6=6,Jun!AP14,IF(Config!$C$6=7,Jul!AP14,IF(Config!$C$6=8,Ago!AP14,IF(Config!$C$6=9,Set!AP14,IF(Config!$C$6=10,Oct!AP14,IF(Config!$C$6=11,Nov!AP14,IF(Config!$C$6=12,Dic!AP14,0))))))))))))</f>
        <v>0</v>
      </c>
      <c r="AQ14" s="177">
        <f>IF(Config!$C$6=1,Ene!AQ14,IF(Config!$C$6=2,Feb!AQ14,IF(Config!$C$6=3,Mar!AQ14,IF(Config!$C$6=4,Abr!AQ14,IF(Config!$C$6=5,May!AQ14,IF(Config!$C$6=6,Jun!AQ14,IF(Config!$C$6=7,Jul!AQ14,IF(Config!$C$6=8,Ago!AQ14,IF(Config!$C$6=9,Set!AQ14,IF(Config!$C$6=10,Oct!AQ14,IF(Config!$C$6=11,Nov!AQ14,IF(Config!$C$6=12,Dic!AQ14,0))))))))))))</f>
        <v>0</v>
      </c>
      <c r="AR14" s="177">
        <f>IF(Config!$C$6=1,Ene!AR14,IF(Config!$C$6=2,Feb!AR14,IF(Config!$C$6=3,Mar!AR14,IF(Config!$C$6=4,Abr!AR14,IF(Config!$C$6=5,May!AR14,IF(Config!$C$6=6,Jun!AR14,IF(Config!$C$6=7,Jul!AR14,IF(Config!$C$6=8,Ago!AR14,IF(Config!$C$6=9,Set!AR14,IF(Config!$C$6=10,Oct!AR14,IF(Config!$C$6=11,Nov!AR14,IF(Config!$C$6=12,Dic!AR14,0))))))))))))</f>
        <v>2</v>
      </c>
      <c r="AT14" s="48">
        <f t="shared" si="10"/>
        <v>0</v>
      </c>
      <c r="AU14" s="48">
        <f t="shared" si="7"/>
        <v>400</v>
      </c>
      <c r="AV14" s="48">
        <f t="shared" si="8"/>
        <v>53</v>
      </c>
      <c r="AW14" s="48">
        <f t="shared" si="0"/>
        <v>67</v>
      </c>
      <c r="AX14" s="48">
        <f t="shared" si="1"/>
        <v>227</v>
      </c>
      <c r="AY14" s="48">
        <f t="shared" si="2"/>
        <v>100</v>
      </c>
      <c r="AZ14" s="48">
        <f t="shared" si="3"/>
        <v>49</v>
      </c>
      <c r="BA14" s="49">
        <f t="shared" si="4"/>
        <v>63</v>
      </c>
      <c r="BB14" s="48">
        <f t="shared" si="5"/>
        <v>14</v>
      </c>
      <c r="BC14" s="65">
        <f t="shared" si="9"/>
        <v>973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f>IF(Config!$C$6=1,Ene!D15,IF(Config!$C$6=2,Feb!D15,IF(Config!$C$6=3,Mar!D15,IF(Config!$C$6=4,Abr!D15,IF(Config!$C$6=5,May!D15,IF(Config!$C$6=6,Jun!D15,IF(Config!$C$6=7,Jul!D15,IF(Config!$C$6=8,Ago!D15,IF(Config!$C$6=9,Set!D15,IF(Config!$C$6=10,Oct!D15,IF(Config!$C$6=11,Nov!D15,IF(Config!$C$6=12,Dic!D15,0))))))))))))</f>
        <v>11</v>
      </c>
      <c r="E15" s="177">
        <f>IF(Config!$C$6=1,Ene!E15,IF(Config!$C$6=2,Feb!E15,IF(Config!$C$6=3,Mar!E15,IF(Config!$C$6=4,Abr!E15,IF(Config!$C$6=5,May!E15,IF(Config!$C$6=6,Jun!E15,IF(Config!$C$6=7,Jul!E15,IF(Config!$C$6=8,Ago!E15,IF(Config!$C$6=9,Set!E15,IF(Config!$C$6=10,Oct!E15,IF(Config!$C$6=11,Nov!E15,IF(Config!$C$6=12,Dic!E15,0))))))))))))</f>
        <v>0</v>
      </c>
      <c r="F15" s="177">
        <f>IF(Config!$C$6=1,Ene!F15,IF(Config!$C$6=2,Feb!F15,IF(Config!$C$6=3,Mar!F15,IF(Config!$C$6=4,Abr!F15,IF(Config!$C$6=5,May!F15,IF(Config!$C$6=6,Jun!F15,IF(Config!$C$6=7,Jul!F15,IF(Config!$C$6=8,Ago!F15,IF(Config!$C$6=9,Set!F15,IF(Config!$C$6=10,Oct!F15,IF(Config!$C$6=11,Nov!F15,IF(Config!$C$6=12,Dic!F15,0))))))))))))</f>
        <v>26</v>
      </c>
      <c r="G15" s="177">
        <f>IF(Config!$C$6=1,Ene!G15,IF(Config!$C$6=2,Feb!G15,IF(Config!$C$6=3,Mar!G15,IF(Config!$C$6=4,Abr!G15,IF(Config!$C$6=5,May!G15,IF(Config!$C$6=6,Jun!G15,IF(Config!$C$6=7,Jul!G15,IF(Config!$C$6=8,Ago!G15,IF(Config!$C$6=9,Set!G15,IF(Config!$C$6=10,Oct!G15,IF(Config!$C$6=11,Nov!G15,IF(Config!$C$6=12,Dic!G15,0))))))))))))</f>
        <v>0</v>
      </c>
      <c r="H15" s="177">
        <f>IF(Config!$C$6=1,Ene!H15,IF(Config!$C$6=2,Feb!H15,IF(Config!$C$6=3,Mar!H15,IF(Config!$C$6=4,Abr!H15,IF(Config!$C$6=5,May!H15,IF(Config!$C$6=6,Jun!H15,IF(Config!$C$6=7,Jul!H15,IF(Config!$C$6=8,Ago!H15,IF(Config!$C$6=9,Set!H15,IF(Config!$C$6=10,Oct!H15,IF(Config!$C$6=11,Nov!H15,IF(Config!$C$6=12,Dic!H15,0))))))))))))</f>
        <v>0</v>
      </c>
      <c r="I15" s="177">
        <f>IF(Config!$C$6=1,Ene!I15,IF(Config!$C$6=2,Feb!I15,IF(Config!$C$6=3,Mar!I15,IF(Config!$C$6=4,Abr!I15,IF(Config!$C$6=5,May!I15,IF(Config!$C$6=6,Jun!I15,IF(Config!$C$6=7,Jul!I15,IF(Config!$C$6=8,Ago!I15,IF(Config!$C$6=9,Set!I15,IF(Config!$C$6=10,Oct!I15,IF(Config!$C$6=11,Nov!I15,IF(Config!$C$6=12,Dic!I15,0))))))))))))</f>
        <v>2</v>
      </c>
      <c r="J15" s="177">
        <f>IF(Config!$C$6=1,Ene!J15,IF(Config!$C$6=2,Feb!J15,IF(Config!$C$6=3,Mar!J15,IF(Config!$C$6=4,Abr!J15,IF(Config!$C$6=5,May!J15,IF(Config!$C$6=6,Jun!J15,IF(Config!$C$6=7,Jul!J15,IF(Config!$C$6=8,Ago!J15,IF(Config!$C$6=9,Set!J15,IF(Config!$C$6=10,Oct!J15,IF(Config!$C$6=11,Nov!J15,IF(Config!$C$6=12,Dic!J15,0))))))))))))</f>
        <v>2</v>
      </c>
      <c r="K15" s="177">
        <f>IF(Config!$C$6=1,Ene!K15,IF(Config!$C$6=2,Feb!K15,IF(Config!$C$6=3,Mar!K15,IF(Config!$C$6=4,Abr!K15,IF(Config!$C$6=5,May!K15,IF(Config!$C$6=6,Jun!K15,IF(Config!$C$6=7,Jul!K15,IF(Config!$C$6=8,Ago!K15,IF(Config!$C$6=9,Set!K15,IF(Config!$C$6=10,Oct!K15,IF(Config!$C$6=11,Nov!K15,IF(Config!$C$6=12,Dic!K15,0))))))))))))</f>
        <v>0</v>
      </c>
      <c r="L15" s="177">
        <f>IF(Config!$C$6=1,Ene!L15,IF(Config!$C$6=2,Feb!L15,IF(Config!$C$6=3,Mar!L15,IF(Config!$C$6=4,Abr!L15,IF(Config!$C$6=5,May!L15,IF(Config!$C$6=6,Jun!L15,IF(Config!$C$6=7,Jul!L15,IF(Config!$C$6=8,Ago!L15,IF(Config!$C$6=9,Set!L15,IF(Config!$C$6=10,Oct!L15,IF(Config!$C$6=11,Nov!L15,IF(Config!$C$6=12,Dic!L15,0))))))))))))</f>
        <v>0</v>
      </c>
      <c r="M15" s="177">
        <f>IF(Config!$C$6=1,Ene!M15,IF(Config!$C$6=2,Feb!M15,IF(Config!$C$6=3,Mar!M15,IF(Config!$C$6=4,Abr!M15,IF(Config!$C$6=5,May!M15,IF(Config!$C$6=6,Jun!M15,IF(Config!$C$6=7,Jul!M15,IF(Config!$C$6=8,Ago!M15,IF(Config!$C$6=9,Set!M15,IF(Config!$C$6=10,Oct!M15,IF(Config!$C$6=11,Nov!M15,IF(Config!$C$6=12,Dic!M15,0))))))))))))</f>
        <v>0</v>
      </c>
      <c r="N15" s="177">
        <f>IF(Config!$C$6=1,Ene!N15,IF(Config!$C$6=2,Feb!N15,IF(Config!$C$6=3,Mar!N15,IF(Config!$C$6=4,Abr!N15,IF(Config!$C$6=5,May!N15,IF(Config!$C$6=6,Jun!N15,IF(Config!$C$6=7,Jul!N15,IF(Config!$C$6=8,Ago!N15,IF(Config!$C$6=9,Set!N15,IF(Config!$C$6=10,Oct!N15,IF(Config!$C$6=11,Nov!N15,IF(Config!$C$6=12,Dic!N15,0))))))))))))</f>
        <v>0</v>
      </c>
      <c r="O15" s="177">
        <f>IF(Config!$C$6=1,Ene!O15,IF(Config!$C$6=2,Feb!O15,IF(Config!$C$6=3,Mar!O15,IF(Config!$C$6=4,Abr!O15,IF(Config!$C$6=5,May!O15,IF(Config!$C$6=6,Jun!O15,IF(Config!$C$6=7,Jul!O15,IF(Config!$C$6=8,Ago!O15,IF(Config!$C$6=9,Set!O15,IF(Config!$C$6=10,Oct!O15,IF(Config!$C$6=11,Nov!O15,IF(Config!$C$6=12,Dic!O15,0))))))))))))</f>
        <v>3</v>
      </c>
      <c r="P15" s="177">
        <f>IF(Config!$C$6=1,Ene!P15,IF(Config!$C$6=2,Feb!P15,IF(Config!$C$6=3,Mar!P15,IF(Config!$C$6=4,Abr!P15,IF(Config!$C$6=5,May!P15,IF(Config!$C$6=6,Jun!P15,IF(Config!$C$6=7,Jul!P15,IF(Config!$C$6=8,Ago!P15,IF(Config!$C$6=9,Set!P15,IF(Config!$C$6=10,Oct!P15,IF(Config!$C$6=11,Nov!P15,IF(Config!$C$6=12,Dic!P15,0))))))))))))</f>
        <v>1</v>
      </c>
      <c r="Q15" s="177">
        <f>IF(Config!$C$6=1,Ene!Q15,IF(Config!$C$6=2,Feb!Q15,IF(Config!$C$6=3,Mar!Q15,IF(Config!$C$6=4,Abr!Q15,IF(Config!$C$6=5,May!Q15,IF(Config!$C$6=6,Jun!Q15,IF(Config!$C$6=7,Jul!Q15,IF(Config!$C$6=8,Ago!Q15,IF(Config!$C$6=9,Set!Q15,IF(Config!$C$6=10,Oct!Q15,IF(Config!$C$6=11,Nov!Q15,IF(Config!$C$6=12,Dic!Q15,0))))))))))))</f>
        <v>0</v>
      </c>
      <c r="R15" s="177">
        <f>IF(Config!$C$6=1,Ene!R15,IF(Config!$C$6=2,Feb!R15,IF(Config!$C$6=3,Mar!R15,IF(Config!$C$6=4,Abr!R15,IF(Config!$C$6=5,May!R15,IF(Config!$C$6=6,Jun!R15,IF(Config!$C$6=7,Jul!R15,IF(Config!$C$6=8,Ago!R15,IF(Config!$C$6=9,Set!R15,IF(Config!$C$6=10,Oct!R15,IF(Config!$C$6=11,Nov!R15,IF(Config!$C$6=12,Dic!R15,0))))))))))))</f>
        <v>0</v>
      </c>
      <c r="S15" s="177">
        <f>IF(Config!$C$6=1,Ene!S15,IF(Config!$C$6=2,Feb!S15,IF(Config!$C$6=3,Mar!S15,IF(Config!$C$6=4,Abr!S15,IF(Config!$C$6=5,May!S15,IF(Config!$C$6=6,Jun!S15,IF(Config!$C$6=7,Jul!S15,IF(Config!$C$6=8,Ago!S15,IF(Config!$C$6=9,Set!S15,IF(Config!$C$6=10,Oct!S15,IF(Config!$C$6=11,Nov!S15,IF(Config!$C$6=12,Dic!S15,0))))))))))))</f>
        <v>25</v>
      </c>
      <c r="T15" s="177">
        <f>IF(Config!$C$6=1,Ene!T15,IF(Config!$C$6=2,Feb!T15,IF(Config!$C$6=3,Mar!T15,IF(Config!$C$6=4,Abr!T15,IF(Config!$C$6=5,May!T15,IF(Config!$C$6=6,Jun!T15,IF(Config!$C$6=7,Jul!T15,IF(Config!$C$6=8,Ago!T15,IF(Config!$C$6=9,Set!T15,IF(Config!$C$6=10,Oct!T15,IF(Config!$C$6=11,Nov!T15,IF(Config!$C$6=12,Dic!T15,0))))))))))))</f>
        <v>0</v>
      </c>
      <c r="U15" s="177">
        <f>IF(Config!$C$6=1,Ene!U15,IF(Config!$C$6=2,Feb!U15,IF(Config!$C$6=3,Mar!U15,IF(Config!$C$6=4,Abr!U15,IF(Config!$C$6=5,May!U15,IF(Config!$C$6=6,Jun!U15,IF(Config!$C$6=7,Jul!U15,IF(Config!$C$6=8,Ago!U15,IF(Config!$C$6=9,Set!U15,IF(Config!$C$6=10,Oct!U15,IF(Config!$C$6=11,Nov!U15,IF(Config!$C$6=12,Dic!U15,0))))))))))))</f>
        <v>1</v>
      </c>
      <c r="V15" s="177">
        <f>IF(Config!$C$6=1,Ene!V15,IF(Config!$C$6=2,Feb!V15,IF(Config!$C$6=3,Mar!V15,IF(Config!$C$6=4,Abr!V15,IF(Config!$C$6=5,May!V15,IF(Config!$C$6=6,Jun!V15,IF(Config!$C$6=7,Jul!V15,IF(Config!$C$6=8,Ago!V15,IF(Config!$C$6=9,Set!V15,IF(Config!$C$6=10,Oct!V15,IF(Config!$C$6=11,Nov!V15,IF(Config!$C$6=12,Dic!V15,0))))))))))))</f>
        <v>0</v>
      </c>
      <c r="W15" s="177">
        <f>IF(Config!$C$6=1,Ene!W15,IF(Config!$C$6=2,Feb!W15,IF(Config!$C$6=3,Mar!W15,IF(Config!$C$6=4,Abr!W15,IF(Config!$C$6=5,May!W15,IF(Config!$C$6=6,Jun!W15,IF(Config!$C$6=7,Jul!W15,IF(Config!$C$6=8,Ago!W15,IF(Config!$C$6=9,Set!W15,IF(Config!$C$6=10,Oct!W15,IF(Config!$C$6=11,Nov!W15,IF(Config!$C$6=12,Dic!W15,0))))))))))))</f>
        <v>0</v>
      </c>
      <c r="X15" s="177">
        <f>IF(Config!$C$6=1,Ene!X15,IF(Config!$C$6=2,Feb!X15,IF(Config!$C$6=3,Mar!X15,IF(Config!$C$6=4,Abr!X15,IF(Config!$C$6=5,May!X15,IF(Config!$C$6=6,Jun!X15,IF(Config!$C$6=7,Jul!X15,IF(Config!$C$6=8,Ago!X15,IF(Config!$C$6=9,Set!X15,IF(Config!$C$6=10,Oct!X15,IF(Config!$C$6=11,Nov!X15,IF(Config!$C$6=12,Dic!X15,0))))))))))))</f>
        <v>92</v>
      </c>
      <c r="Y15" s="177">
        <f>IF(Config!$C$6=1,Ene!Y15,IF(Config!$C$6=2,Feb!Y15,IF(Config!$C$6=3,Mar!Y15,IF(Config!$C$6=4,Abr!Y15,IF(Config!$C$6=5,May!Y15,IF(Config!$C$6=6,Jun!Y15,IF(Config!$C$6=7,Jul!Y15,IF(Config!$C$6=8,Ago!Y15,IF(Config!$C$6=9,Set!Y15,IF(Config!$C$6=10,Oct!Y15,IF(Config!$C$6=11,Nov!Y15,IF(Config!$C$6=12,Dic!Y15,0))))))))))))</f>
        <v>0</v>
      </c>
      <c r="Z15" s="177">
        <f>IF(Config!$C$6=1,Ene!Z15,IF(Config!$C$6=2,Feb!Z15,IF(Config!$C$6=3,Mar!Z15,IF(Config!$C$6=4,Abr!Z15,IF(Config!$C$6=5,May!Z15,IF(Config!$C$6=6,Jun!Z15,IF(Config!$C$6=7,Jul!Z15,IF(Config!$C$6=8,Ago!Z15,IF(Config!$C$6=9,Set!Z15,IF(Config!$C$6=10,Oct!Z15,IF(Config!$C$6=11,Nov!Z15,IF(Config!$C$6=12,Dic!Z15,0))))))))))))</f>
        <v>3</v>
      </c>
      <c r="AA15" s="177">
        <f>IF(Config!$C$6=1,Ene!AA15,IF(Config!$C$6=2,Feb!AA15,IF(Config!$C$6=3,Mar!AA15,IF(Config!$C$6=4,Abr!AA15,IF(Config!$C$6=5,May!AA15,IF(Config!$C$6=6,Jun!AA15,IF(Config!$C$6=7,Jul!AA15,IF(Config!$C$6=8,Ago!AA15,IF(Config!$C$6=9,Set!AA15,IF(Config!$C$6=10,Oct!AA15,IF(Config!$C$6=11,Nov!AA15,IF(Config!$C$6=12,Dic!AA15,0))))))))))))</f>
        <v>1</v>
      </c>
      <c r="AB15" s="177">
        <f>IF(Config!$C$6=1,Ene!AB15,IF(Config!$C$6=2,Feb!AB15,IF(Config!$C$6=3,Mar!AB15,IF(Config!$C$6=4,Abr!AB15,IF(Config!$C$6=5,May!AB15,IF(Config!$C$6=6,Jun!AB15,IF(Config!$C$6=7,Jul!AB15,IF(Config!$C$6=8,Ago!AB15,IF(Config!$C$6=9,Set!AB15,IF(Config!$C$6=10,Oct!AB15,IF(Config!$C$6=11,Nov!AB15,IF(Config!$C$6=12,Dic!AB15,0))))))))))))</f>
        <v>0</v>
      </c>
      <c r="AC15" s="177">
        <f>IF(Config!$C$6=1,Ene!AC15,IF(Config!$C$6=2,Feb!AC15,IF(Config!$C$6=3,Mar!AC15,IF(Config!$C$6=4,Abr!AC15,IF(Config!$C$6=5,May!AC15,IF(Config!$C$6=6,Jun!AC15,IF(Config!$C$6=7,Jul!AC15,IF(Config!$C$6=8,Ago!AC15,IF(Config!$C$6=9,Set!AC15,IF(Config!$C$6=10,Oct!AC15,IF(Config!$C$6=11,Nov!AC15,IF(Config!$C$6=12,Dic!AC15,0))))))))))))</f>
        <v>2</v>
      </c>
      <c r="AD15" s="177">
        <f>IF(Config!$C$6=1,Ene!AD15,IF(Config!$C$6=2,Feb!AD15,IF(Config!$C$6=3,Mar!AD15,IF(Config!$C$6=4,Abr!AD15,IF(Config!$C$6=5,May!AD15,IF(Config!$C$6=6,Jun!AD15,IF(Config!$C$6=7,Jul!AD15,IF(Config!$C$6=8,Ago!AD15,IF(Config!$C$6=9,Set!AD15,IF(Config!$C$6=10,Oct!AD15,IF(Config!$C$6=11,Nov!AD15,IF(Config!$C$6=12,Dic!AD15,0))))))))))))</f>
        <v>0</v>
      </c>
      <c r="AE15" s="177">
        <f>IF(Config!$C$6=1,Ene!AE15,IF(Config!$C$6=2,Feb!AE15,IF(Config!$C$6=3,Mar!AE15,IF(Config!$C$6=4,Abr!AE15,IF(Config!$C$6=5,May!AE15,IF(Config!$C$6=6,Jun!AE15,IF(Config!$C$6=7,Jul!AE15,IF(Config!$C$6=8,Ago!AE15,IF(Config!$C$6=9,Set!AE15,IF(Config!$C$6=10,Oct!AE15,IF(Config!$C$6=11,Nov!AE15,IF(Config!$C$6=12,Dic!AE15,0))))))))))))</f>
        <v>0</v>
      </c>
      <c r="AF15" s="177">
        <f>IF(Config!$C$6=1,Ene!AF15,IF(Config!$C$6=2,Feb!AF15,IF(Config!$C$6=3,Mar!AF15,IF(Config!$C$6=4,Abr!AF15,IF(Config!$C$6=5,May!AF15,IF(Config!$C$6=6,Jun!AF15,IF(Config!$C$6=7,Jul!AF15,IF(Config!$C$6=8,Ago!AF15,IF(Config!$C$6=9,Set!AF15,IF(Config!$C$6=10,Oct!AF15,IF(Config!$C$6=11,Nov!AF15,IF(Config!$C$6=12,Dic!AF15,0))))))))))))</f>
        <v>3</v>
      </c>
      <c r="AG15" s="177">
        <f>IF(Config!$C$6=1,Ene!AG15,IF(Config!$C$6=2,Feb!AG15,IF(Config!$C$6=3,Mar!AG15,IF(Config!$C$6=4,Abr!AG15,IF(Config!$C$6=5,May!AG15,IF(Config!$C$6=6,Jun!AG15,IF(Config!$C$6=7,Jul!AG15,IF(Config!$C$6=8,Ago!AG15,IF(Config!$C$6=9,Set!AG15,IF(Config!$C$6=10,Oct!AG15,IF(Config!$C$6=11,Nov!AG15,IF(Config!$C$6=12,Dic!AG15,0))))))))))))</f>
        <v>0</v>
      </c>
      <c r="AH15" s="177">
        <f>IF(Config!$C$6=1,Ene!AH15,IF(Config!$C$6=2,Feb!AH15,IF(Config!$C$6=3,Mar!AH15,IF(Config!$C$6=4,Abr!AH15,IF(Config!$C$6=5,May!AH15,IF(Config!$C$6=6,Jun!AH15,IF(Config!$C$6=7,Jul!AH15,IF(Config!$C$6=8,Ago!AH15,IF(Config!$C$6=9,Set!AH15,IF(Config!$C$6=10,Oct!AH15,IF(Config!$C$6=11,Nov!AH15,IF(Config!$C$6=12,Dic!AH15,0))))))))))))</f>
        <v>2</v>
      </c>
      <c r="AI15" s="177">
        <f>IF(Config!$C$6=1,Ene!AI15,IF(Config!$C$6=2,Feb!AI15,IF(Config!$C$6=3,Mar!AI15,IF(Config!$C$6=4,Abr!AI15,IF(Config!$C$6=5,May!AI15,IF(Config!$C$6=6,Jun!AI15,IF(Config!$C$6=7,Jul!AI15,IF(Config!$C$6=8,Ago!AI15,IF(Config!$C$6=9,Set!AI15,IF(Config!$C$6=10,Oct!AI15,IF(Config!$C$6=11,Nov!AI15,IF(Config!$C$6=12,Dic!AI15,0))))))))))))</f>
        <v>0</v>
      </c>
      <c r="AJ15" s="177">
        <f>IF(Config!$C$6=1,Ene!AJ15,IF(Config!$C$6=2,Feb!AJ15,IF(Config!$C$6=3,Mar!AJ15,IF(Config!$C$6=4,Abr!AJ15,IF(Config!$C$6=5,May!AJ15,IF(Config!$C$6=6,Jun!AJ15,IF(Config!$C$6=7,Jul!AJ15,IF(Config!$C$6=8,Ago!AJ15,IF(Config!$C$6=9,Set!AJ15,IF(Config!$C$6=10,Oct!AJ15,IF(Config!$C$6=11,Nov!AJ15,IF(Config!$C$6=12,Dic!AJ15,0))))))))))))</f>
        <v>0</v>
      </c>
      <c r="AK15" s="177">
        <f>IF(Config!$C$6=1,Ene!AK15,IF(Config!$C$6=2,Feb!AK15,IF(Config!$C$6=3,Mar!AK15,IF(Config!$C$6=4,Abr!AK15,IF(Config!$C$6=5,May!AK15,IF(Config!$C$6=6,Jun!AK15,IF(Config!$C$6=7,Jul!AK15,IF(Config!$C$6=8,Ago!AK15,IF(Config!$C$6=9,Set!AK15,IF(Config!$C$6=10,Oct!AK15,IF(Config!$C$6=11,Nov!AK15,IF(Config!$C$6=12,Dic!AK15,0))))))))))))</f>
        <v>1</v>
      </c>
      <c r="AL15" s="177">
        <f>IF(Config!$C$6=1,Ene!AL15,IF(Config!$C$6=2,Feb!AL15,IF(Config!$C$6=3,Mar!AL15,IF(Config!$C$6=4,Abr!AL15,IF(Config!$C$6=5,May!AL15,IF(Config!$C$6=6,Jun!AL15,IF(Config!$C$6=7,Jul!AL15,IF(Config!$C$6=8,Ago!AL15,IF(Config!$C$6=9,Set!AL15,IF(Config!$C$6=10,Oct!AL15,IF(Config!$C$6=11,Nov!AL15,IF(Config!$C$6=12,Dic!AL15,0))))))))))))</f>
        <v>0</v>
      </c>
      <c r="AM15" s="177">
        <f>IF(Config!$C$6=1,Ene!AM15,IF(Config!$C$6=2,Feb!AM15,IF(Config!$C$6=3,Mar!AM15,IF(Config!$C$6=4,Abr!AM15,IF(Config!$C$6=5,May!AM15,IF(Config!$C$6=6,Jun!AM15,IF(Config!$C$6=7,Jul!AM15,IF(Config!$C$6=8,Ago!AM15,IF(Config!$C$6=9,Set!AM15,IF(Config!$C$6=10,Oct!AM15,IF(Config!$C$6=11,Nov!AM15,IF(Config!$C$6=12,Dic!AM15,0))))))))))))</f>
        <v>0</v>
      </c>
      <c r="AN15" s="177">
        <f>IF(Config!$C$6=1,Ene!AN15,IF(Config!$C$6=2,Feb!AN15,IF(Config!$C$6=3,Mar!AN15,IF(Config!$C$6=4,Abr!AN15,IF(Config!$C$6=5,May!AN15,IF(Config!$C$6=6,Jun!AN15,IF(Config!$C$6=7,Jul!AN15,IF(Config!$C$6=8,Ago!AN15,IF(Config!$C$6=9,Set!AN15,IF(Config!$C$6=10,Oct!AN15,IF(Config!$C$6=11,Nov!AN15,IF(Config!$C$6=12,Dic!AN15,0))))))))))))</f>
        <v>0</v>
      </c>
      <c r="AO15" s="177">
        <f>IF(Config!$C$6=1,Ene!AO15,IF(Config!$C$6=2,Feb!AO15,IF(Config!$C$6=3,Mar!AO15,IF(Config!$C$6=4,Abr!AO15,IF(Config!$C$6=5,May!AO15,IF(Config!$C$6=6,Jun!AO15,IF(Config!$C$6=7,Jul!AO15,IF(Config!$C$6=8,Ago!AO15,IF(Config!$C$6=9,Set!AO15,IF(Config!$C$6=10,Oct!AO15,IF(Config!$C$6=11,Nov!AO15,IF(Config!$C$6=12,Dic!AO15,0))))))))))))</f>
        <v>12</v>
      </c>
      <c r="AP15" s="177">
        <f>IF(Config!$C$6=1,Ene!AP15,IF(Config!$C$6=2,Feb!AP15,IF(Config!$C$6=3,Mar!AP15,IF(Config!$C$6=4,Abr!AP15,IF(Config!$C$6=5,May!AP15,IF(Config!$C$6=6,Jun!AP15,IF(Config!$C$6=7,Jul!AP15,IF(Config!$C$6=8,Ago!AP15,IF(Config!$C$6=9,Set!AP15,IF(Config!$C$6=10,Oct!AP15,IF(Config!$C$6=11,Nov!AP15,IF(Config!$C$6=12,Dic!AP15,0))))))))))))</f>
        <v>1</v>
      </c>
      <c r="AQ15" s="177">
        <f>IF(Config!$C$6=1,Ene!AQ15,IF(Config!$C$6=2,Feb!AQ15,IF(Config!$C$6=3,Mar!AQ15,IF(Config!$C$6=4,Abr!AQ15,IF(Config!$C$6=5,May!AQ15,IF(Config!$C$6=6,Jun!AQ15,IF(Config!$C$6=7,Jul!AQ15,IF(Config!$C$6=8,Ago!AQ15,IF(Config!$C$6=9,Set!AQ15,IF(Config!$C$6=10,Oct!AQ15,IF(Config!$C$6=11,Nov!AQ15,IF(Config!$C$6=12,Dic!AQ15,0))))))))))))</f>
        <v>1</v>
      </c>
      <c r="AR15" s="177">
        <f>IF(Config!$C$6=1,Ene!AR15,IF(Config!$C$6=2,Feb!AR15,IF(Config!$C$6=3,Mar!AR15,IF(Config!$C$6=4,Abr!AR15,IF(Config!$C$6=5,May!AR15,IF(Config!$C$6=6,Jun!AR15,IF(Config!$C$6=7,Jul!AR15,IF(Config!$C$6=8,Ago!AR15,IF(Config!$C$6=9,Set!AR15,IF(Config!$C$6=10,Oct!AR15,IF(Config!$C$6=11,Nov!AR15,IF(Config!$C$6=12,Dic!AR15,0))))))))))))</f>
        <v>0</v>
      </c>
      <c r="AT15" s="48">
        <f t="shared" si="10"/>
        <v>11</v>
      </c>
      <c r="AU15" s="48">
        <f t="shared" si="7"/>
        <v>33</v>
      </c>
      <c r="AV15" s="48">
        <f t="shared" si="8"/>
        <v>1</v>
      </c>
      <c r="AW15" s="48">
        <f t="shared" si="0"/>
        <v>26</v>
      </c>
      <c r="AX15" s="48">
        <f t="shared" si="1"/>
        <v>96</v>
      </c>
      <c r="AY15" s="48">
        <f t="shared" si="2"/>
        <v>5</v>
      </c>
      <c r="AZ15" s="48">
        <f t="shared" si="3"/>
        <v>2</v>
      </c>
      <c r="BA15" s="49">
        <f t="shared" si="4"/>
        <v>1</v>
      </c>
      <c r="BB15" s="48">
        <f t="shared" si="5"/>
        <v>14</v>
      </c>
      <c r="BC15" s="65">
        <f t="shared" si="9"/>
        <v>189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f>IF(Config!$C$6=1,Ene!D16,IF(Config!$C$6=2,Feb!D16,IF(Config!$C$6=3,Mar!D16,IF(Config!$C$6=4,Abr!D16,IF(Config!$C$6=5,May!D16,IF(Config!$C$6=6,Jun!D16,IF(Config!$C$6=7,Jul!D16,IF(Config!$C$6=8,Ago!D16,IF(Config!$C$6=9,Set!D16,IF(Config!$C$6=10,Oct!D16,IF(Config!$C$6=11,Nov!D16,IF(Config!$C$6=12,Dic!D16,0))))))))))))</f>
        <v>10</v>
      </c>
      <c r="E16" s="177">
        <f>IF(Config!$C$6=1,Ene!E16,IF(Config!$C$6=2,Feb!E16,IF(Config!$C$6=3,Mar!E16,IF(Config!$C$6=4,Abr!E16,IF(Config!$C$6=5,May!E16,IF(Config!$C$6=6,Jun!E16,IF(Config!$C$6=7,Jul!E16,IF(Config!$C$6=8,Ago!E16,IF(Config!$C$6=9,Set!E16,IF(Config!$C$6=10,Oct!E16,IF(Config!$C$6=11,Nov!E16,IF(Config!$C$6=12,Dic!E16,0))))))))))))</f>
        <v>0</v>
      </c>
      <c r="F16" s="177">
        <f>IF(Config!$C$6=1,Ene!F16,IF(Config!$C$6=2,Feb!F16,IF(Config!$C$6=3,Mar!F16,IF(Config!$C$6=4,Abr!F16,IF(Config!$C$6=5,May!F16,IF(Config!$C$6=6,Jun!F16,IF(Config!$C$6=7,Jul!F16,IF(Config!$C$6=8,Ago!F16,IF(Config!$C$6=9,Set!F16,IF(Config!$C$6=10,Oct!F16,IF(Config!$C$6=11,Nov!F16,IF(Config!$C$6=12,Dic!F16,0))))))))))))</f>
        <v>238</v>
      </c>
      <c r="G16" s="177">
        <f>IF(Config!$C$6=1,Ene!G16,IF(Config!$C$6=2,Feb!G16,IF(Config!$C$6=3,Mar!G16,IF(Config!$C$6=4,Abr!G16,IF(Config!$C$6=5,May!G16,IF(Config!$C$6=6,Jun!G16,IF(Config!$C$6=7,Jul!G16,IF(Config!$C$6=8,Ago!G16,IF(Config!$C$6=9,Set!G16,IF(Config!$C$6=10,Oct!G16,IF(Config!$C$6=11,Nov!G16,IF(Config!$C$6=12,Dic!G16,0))))))))))))</f>
        <v>9</v>
      </c>
      <c r="H16" s="177">
        <f>IF(Config!$C$6=1,Ene!H16,IF(Config!$C$6=2,Feb!H16,IF(Config!$C$6=3,Mar!H16,IF(Config!$C$6=4,Abr!H16,IF(Config!$C$6=5,May!H16,IF(Config!$C$6=6,Jun!H16,IF(Config!$C$6=7,Jul!H16,IF(Config!$C$6=8,Ago!H16,IF(Config!$C$6=9,Set!H16,IF(Config!$C$6=10,Oct!H16,IF(Config!$C$6=11,Nov!H16,IF(Config!$C$6=12,Dic!H16,0))))))))))))</f>
        <v>4</v>
      </c>
      <c r="I16" s="177">
        <f>IF(Config!$C$6=1,Ene!I16,IF(Config!$C$6=2,Feb!I16,IF(Config!$C$6=3,Mar!I16,IF(Config!$C$6=4,Abr!I16,IF(Config!$C$6=5,May!I16,IF(Config!$C$6=6,Jun!I16,IF(Config!$C$6=7,Jul!I16,IF(Config!$C$6=8,Ago!I16,IF(Config!$C$6=9,Set!I16,IF(Config!$C$6=10,Oct!I16,IF(Config!$C$6=11,Nov!I16,IF(Config!$C$6=12,Dic!I16,0))))))))))))</f>
        <v>7</v>
      </c>
      <c r="J16" s="177">
        <f>IF(Config!$C$6=1,Ene!J16,IF(Config!$C$6=2,Feb!J16,IF(Config!$C$6=3,Mar!J16,IF(Config!$C$6=4,Abr!J16,IF(Config!$C$6=5,May!J16,IF(Config!$C$6=6,Jun!J16,IF(Config!$C$6=7,Jul!J16,IF(Config!$C$6=8,Ago!J16,IF(Config!$C$6=9,Set!J16,IF(Config!$C$6=10,Oct!J16,IF(Config!$C$6=11,Nov!J16,IF(Config!$C$6=12,Dic!J16,0))))))))))))</f>
        <v>16</v>
      </c>
      <c r="K16" s="177">
        <f>IF(Config!$C$6=1,Ene!K16,IF(Config!$C$6=2,Feb!K16,IF(Config!$C$6=3,Mar!K16,IF(Config!$C$6=4,Abr!K16,IF(Config!$C$6=5,May!K16,IF(Config!$C$6=6,Jun!K16,IF(Config!$C$6=7,Jul!K16,IF(Config!$C$6=8,Ago!K16,IF(Config!$C$6=9,Set!K16,IF(Config!$C$6=10,Oct!K16,IF(Config!$C$6=11,Nov!K16,IF(Config!$C$6=12,Dic!K16,0))))))))))))</f>
        <v>0</v>
      </c>
      <c r="L16" s="177">
        <f>IF(Config!$C$6=1,Ene!L16,IF(Config!$C$6=2,Feb!L16,IF(Config!$C$6=3,Mar!L16,IF(Config!$C$6=4,Abr!L16,IF(Config!$C$6=5,May!L16,IF(Config!$C$6=6,Jun!L16,IF(Config!$C$6=7,Jul!L16,IF(Config!$C$6=8,Ago!L16,IF(Config!$C$6=9,Set!L16,IF(Config!$C$6=10,Oct!L16,IF(Config!$C$6=11,Nov!L16,IF(Config!$C$6=12,Dic!L16,0))))))))))))</f>
        <v>18</v>
      </c>
      <c r="M16" s="177">
        <f>IF(Config!$C$6=1,Ene!M16,IF(Config!$C$6=2,Feb!M16,IF(Config!$C$6=3,Mar!M16,IF(Config!$C$6=4,Abr!M16,IF(Config!$C$6=5,May!M16,IF(Config!$C$6=6,Jun!M16,IF(Config!$C$6=7,Jul!M16,IF(Config!$C$6=8,Ago!M16,IF(Config!$C$6=9,Set!M16,IF(Config!$C$6=10,Oct!M16,IF(Config!$C$6=11,Nov!M16,IF(Config!$C$6=12,Dic!M16,0))))))))))))</f>
        <v>2</v>
      </c>
      <c r="N16" s="177">
        <f>IF(Config!$C$6=1,Ene!N16,IF(Config!$C$6=2,Feb!N16,IF(Config!$C$6=3,Mar!N16,IF(Config!$C$6=4,Abr!N16,IF(Config!$C$6=5,May!N16,IF(Config!$C$6=6,Jun!N16,IF(Config!$C$6=7,Jul!N16,IF(Config!$C$6=8,Ago!N16,IF(Config!$C$6=9,Set!N16,IF(Config!$C$6=10,Oct!N16,IF(Config!$C$6=11,Nov!N16,IF(Config!$C$6=12,Dic!N16,0))))))))))))</f>
        <v>0</v>
      </c>
      <c r="O16" s="177">
        <f>IF(Config!$C$6=1,Ene!O16,IF(Config!$C$6=2,Feb!O16,IF(Config!$C$6=3,Mar!O16,IF(Config!$C$6=4,Abr!O16,IF(Config!$C$6=5,May!O16,IF(Config!$C$6=6,Jun!O16,IF(Config!$C$6=7,Jul!O16,IF(Config!$C$6=8,Ago!O16,IF(Config!$C$6=9,Set!O16,IF(Config!$C$6=10,Oct!O16,IF(Config!$C$6=11,Nov!O16,IF(Config!$C$6=12,Dic!O16,0))))))))))))</f>
        <v>9</v>
      </c>
      <c r="P16" s="177">
        <f>IF(Config!$C$6=1,Ene!P16,IF(Config!$C$6=2,Feb!P16,IF(Config!$C$6=3,Mar!P16,IF(Config!$C$6=4,Abr!P16,IF(Config!$C$6=5,May!P16,IF(Config!$C$6=6,Jun!P16,IF(Config!$C$6=7,Jul!P16,IF(Config!$C$6=8,Ago!P16,IF(Config!$C$6=9,Set!P16,IF(Config!$C$6=10,Oct!P16,IF(Config!$C$6=11,Nov!P16,IF(Config!$C$6=12,Dic!P16,0))))))))))))</f>
        <v>22</v>
      </c>
      <c r="Q16" s="177">
        <f>IF(Config!$C$6=1,Ene!Q16,IF(Config!$C$6=2,Feb!Q16,IF(Config!$C$6=3,Mar!Q16,IF(Config!$C$6=4,Abr!Q16,IF(Config!$C$6=5,May!Q16,IF(Config!$C$6=6,Jun!Q16,IF(Config!$C$6=7,Jul!Q16,IF(Config!$C$6=8,Ago!Q16,IF(Config!$C$6=9,Set!Q16,IF(Config!$C$6=10,Oct!Q16,IF(Config!$C$6=11,Nov!Q16,IF(Config!$C$6=12,Dic!Q16,0))))))))))))</f>
        <v>5</v>
      </c>
      <c r="R16" s="177">
        <f>IF(Config!$C$6=1,Ene!R16,IF(Config!$C$6=2,Feb!R16,IF(Config!$C$6=3,Mar!R16,IF(Config!$C$6=4,Abr!R16,IF(Config!$C$6=5,May!R16,IF(Config!$C$6=6,Jun!R16,IF(Config!$C$6=7,Jul!R16,IF(Config!$C$6=8,Ago!R16,IF(Config!$C$6=9,Set!R16,IF(Config!$C$6=10,Oct!R16,IF(Config!$C$6=11,Nov!R16,IF(Config!$C$6=12,Dic!R16,0))))))))))))</f>
        <v>14</v>
      </c>
      <c r="S16" s="177">
        <f>IF(Config!$C$6=1,Ene!S16,IF(Config!$C$6=2,Feb!S16,IF(Config!$C$6=3,Mar!S16,IF(Config!$C$6=4,Abr!S16,IF(Config!$C$6=5,May!S16,IF(Config!$C$6=6,Jun!S16,IF(Config!$C$6=7,Jul!S16,IF(Config!$C$6=8,Ago!S16,IF(Config!$C$6=9,Set!S16,IF(Config!$C$6=10,Oct!S16,IF(Config!$C$6=11,Nov!S16,IF(Config!$C$6=12,Dic!S16,0))))))))))))</f>
        <v>46</v>
      </c>
      <c r="T16" s="177">
        <f>IF(Config!$C$6=1,Ene!T16,IF(Config!$C$6=2,Feb!T16,IF(Config!$C$6=3,Mar!T16,IF(Config!$C$6=4,Abr!T16,IF(Config!$C$6=5,May!T16,IF(Config!$C$6=6,Jun!T16,IF(Config!$C$6=7,Jul!T16,IF(Config!$C$6=8,Ago!T16,IF(Config!$C$6=9,Set!T16,IF(Config!$C$6=10,Oct!T16,IF(Config!$C$6=11,Nov!T16,IF(Config!$C$6=12,Dic!T16,0))))))))))))</f>
        <v>4</v>
      </c>
      <c r="U16" s="177">
        <f>IF(Config!$C$6=1,Ene!U16,IF(Config!$C$6=2,Feb!U16,IF(Config!$C$6=3,Mar!U16,IF(Config!$C$6=4,Abr!U16,IF(Config!$C$6=5,May!U16,IF(Config!$C$6=6,Jun!U16,IF(Config!$C$6=7,Jul!U16,IF(Config!$C$6=8,Ago!U16,IF(Config!$C$6=9,Set!U16,IF(Config!$C$6=10,Oct!U16,IF(Config!$C$6=11,Nov!U16,IF(Config!$C$6=12,Dic!U16,0))))))))))))</f>
        <v>5</v>
      </c>
      <c r="V16" s="177">
        <f>IF(Config!$C$6=1,Ene!V16,IF(Config!$C$6=2,Feb!V16,IF(Config!$C$6=3,Mar!V16,IF(Config!$C$6=4,Abr!V16,IF(Config!$C$6=5,May!V16,IF(Config!$C$6=6,Jun!V16,IF(Config!$C$6=7,Jul!V16,IF(Config!$C$6=8,Ago!V16,IF(Config!$C$6=9,Set!V16,IF(Config!$C$6=10,Oct!V16,IF(Config!$C$6=11,Nov!V16,IF(Config!$C$6=12,Dic!V16,0))))))))))))</f>
        <v>27</v>
      </c>
      <c r="W16" s="177">
        <f>IF(Config!$C$6=1,Ene!W16,IF(Config!$C$6=2,Feb!W16,IF(Config!$C$6=3,Mar!W16,IF(Config!$C$6=4,Abr!W16,IF(Config!$C$6=5,May!W16,IF(Config!$C$6=6,Jun!W16,IF(Config!$C$6=7,Jul!W16,IF(Config!$C$6=8,Ago!W16,IF(Config!$C$6=9,Set!W16,IF(Config!$C$6=10,Oct!W16,IF(Config!$C$6=11,Nov!W16,IF(Config!$C$6=12,Dic!W16,0))))))))))))</f>
        <v>4</v>
      </c>
      <c r="X16" s="177">
        <f>IF(Config!$C$6=1,Ene!X16,IF(Config!$C$6=2,Feb!X16,IF(Config!$C$6=3,Mar!X16,IF(Config!$C$6=4,Abr!X16,IF(Config!$C$6=5,May!X16,IF(Config!$C$6=6,Jun!X16,IF(Config!$C$6=7,Jul!X16,IF(Config!$C$6=8,Ago!X16,IF(Config!$C$6=9,Set!X16,IF(Config!$C$6=10,Oct!X16,IF(Config!$C$6=11,Nov!X16,IF(Config!$C$6=12,Dic!X16,0))))))))))))</f>
        <v>9</v>
      </c>
      <c r="Y16" s="177">
        <f>IF(Config!$C$6=1,Ene!Y16,IF(Config!$C$6=2,Feb!Y16,IF(Config!$C$6=3,Mar!Y16,IF(Config!$C$6=4,Abr!Y16,IF(Config!$C$6=5,May!Y16,IF(Config!$C$6=6,Jun!Y16,IF(Config!$C$6=7,Jul!Y16,IF(Config!$C$6=8,Ago!Y16,IF(Config!$C$6=9,Set!Y16,IF(Config!$C$6=10,Oct!Y16,IF(Config!$C$6=11,Nov!Y16,IF(Config!$C$6=12,Dic!Y16,0))))))))))))</f>
        <v>0</v>
      </c>
      <c r="Z16" s="177">
        <f>IF(Config!$C$6=1,Ene!Z16,IF(Config!$C$6=2,Feb!Z16,IF(Config!$C$6=3,Mar!Z16,IF(Config!$C$6=4,Abr!Z16,IF(Config!$C$6=5,May!Z16,IF(Config!$C$6=6,Jun!Z16,IF(Config!$C$6=7,Jul!Z16,IF(Config!$C$6=8,Ago!Z16,IF(Config!$C$6=9,Set!Z16,IF(Config!$C$6=10,Oct!Z16,IF(Config!$C$6=11,Nov!Z16,IF(Config!$C$6=12,Dic!Z16,0))))))))))))</f>
        <v>0</v>
      </c>
      <c r="AA16" s="177">
        <f>IF(Config!$C$6=1,Ene!AA16,IF(Config!$C$6=2,Feb!AA16,IF(Config!$C$6=3,Mar!AA16,IF(Config!$C$6=4,Abr!AA16,IF(Config!$C$6=5,May!AA16,IF(Config!$C$6=6,Jun!AA16,IF(Config!$C$6=7,Jul!AA16,IF(Config!$C$6=8,Ago!AA16,IF(Config!$C$6=9,Set!AA16,IF(Config!$C$6=10,Oct!AA16,IF(Config!$C$6=11,Nov!AA16,IF(Config!$C$6=12,Dic!AA16,0))))))))))))</f>
        <v>1</v>
      </c>
      <c r="AB16" s="177">
        <f>IF(Config!$C$6=1,Ene!AB16,IF(Config!$C$6=2,Feb!AB16,IF(Config!$C$6=3,Mar!AB16,IF(Config!$C$6=4,Abr!AB16,IF(Config!$C$6=5,May!AB16,IF(Config!$C$6=6,Jun!AB16,IF(Config!$C$6=7,Jul!AB16,IF(Config!$C$6=8,Ago!AB16,IF(Config!$C$6=9,Set!AB16,IF(Config!$C$6=10,Oct!AB16,IF(Config!$C$6=11,Nov!AB16,IF(Config!$C$6=12,Dic!AB16,0))))))))))))</f>
        <v>0</v>
      </c>
      <c r="AC16" s="177">
        <f>IF(Config!$C$6=1,Ene!AC16,IF(Config!$C$6=2,Feb!AC16,IF(Config!$C$6=3,Mar!AC16,IF(Config!$C$6=4,Abr!AC16,IF(Config!$C$6=5,May!AC16,IF(Config!$C$6=6,Jun!AC16,IF(Config!$C$6=7,Jul!AC16,IF(Config!$C$6=8,Ago!AC16,IF(Config!$C$6=9,Set!AC16,IF(Config!$C$6=10,Oct!AC16,IF(Config!$C$6=11,Nov!AC16,IF(Config!$C$6=12,Dic!AC16,0))))))))))))</f>
        <v>20</v>
      </c>
      <c r="AD16" s="177">
        <f>IF(Config!$C$6=1,Ene!AD16,IF(Config!$C$6=2,Feb!AD16,IF(Config!$C$6=3,Mar!AD16,IF(Config!$C$6=4,Abr!AD16,IF(Config!$C$6=5,May!AD16,IF(Config!$C$6=6,Jun!AD16,IF(Config!$C$6=7,Jul!AD16,IF(Config!$C$6=8,Ago!AD16,IF(Config!$C$6=9,Set!AD16,IF(Config!$C$6=10,Oct!AD16,IF(Config!$C$6=11,Nov!AD16,IF(Config!$C$6=12,Dic!AD16,0))))))))))))</f>
        <v>1</v>
      </c>
      <c r="AE16" s="177">
        <f>IF(Config!$C$6=1,Ene!AE16,IF(Config!$C$6=2,Feb!AE16,IF(Config!$C$6=3,Mar!AE16,IF(Config!$C$6=4,Abr!AE16,IF(Config!$C$6=5,May!AE16,IF(Config!$C$6=6,Jun!AE16,IF(Config!$C$6=7,Jul!AE16,IF(Config!$C$6=8,Ago!AE16,IF(Config!$C$6=9,Set!AE16,IF(Config!$C$6=10,Oct!AE16,IF(Config!$C$6=11,Nov!AE16,IF(Config!$C$6=12,Dic!AE16,0))))))))))))</f>
        <v>1</v>
      </c>
      <c r="AF16" s="177">
        <f>IF(Config!$C$6=1,Ene!AF16,IF(Config!$C$6=2,Feb!AF16,IF(Config!$C$6=3,Mar!AF16,IF(Config!$C$6=4,Abr!AF16,IF(Config!$C$6=5,May!AF16,IF(Config!$C$6=6,Jun!AF16,IF(Config!$C$6=7,Jul!AF16,IF(Config!$C$6=8,Ago!AF16,IF(Config!$C$6=9,Set!AF16,IF(Config!$C$6=10,Oct!AF16,IF(Config!$C$6=11,Nov!AF16,IF(Config!$C$6=12,Dic!AF16,0))))))))))))</f>
        <v>10</v>
      </c>
      <c r="AG16" s="177">
        <f>IF(Config!$C$6=1,Ene!AG16,IF(Config!$C$6=2,Feb!AG16,IF(Config!$C$6=3,Mar!AG16,IF(Config!$C$6=4,Abr!AG16,IF(Config!$C$6=5,May!AG16,IF(Config!$C$6=6,Jun!AG16,IF(Config!$C$6=7,Jul!AG16,IF(Config!$C$6=8,Ago!AG16,IF(Config!$C$6=9,Set!AG16,IF(Config!$C$6=10,Oct!AG16,IF(Config!$C$6=11,Nov!AG16,IF(Config!$C$6=12,Dic!AG16,0))))))))))))</f>
        <v>7</v>
      </c>
      <c r="AH16" s="177">
        <f>IF(Config!$C$6=1,Ene!AH16,IF(Config!$C$6=2,Feb!AH16,IF(Config!$C$6=3,Mar!AH16,IF(Config!$C$6=4,Abr!AH16,IF(Config!$C$6=5,May!AH16,IF(Config!$C$6=6,Jun!AH16,IF(Config!$C$6=7,Jul!AH16,IF(Config!$C$6=8,Ago!AH16,IF(Config!$C$6=9,Set!AH16,IF(Config!$C$6=10,Oct!AH16,IF(Config!$C$6=11,Nov!AH16,IF(Config!$C$6=12,Dic!AH16,0))))))))))))</f>
        <v>31</v>
      </c>
      <c r="AI16" s="177">
        <f>IF(Config!$C$6=1,Ene!AI16,IF(Config!$C$6=2,Feb!AI16,IF(Config!$C$6=3,Mar!AI16,IF(Config!$C$6=4,Abr!AI16,IF(Config!$C$6=5,May!AI16,IF(Config!$C$6=6,Jun!AI16,IF(Config!$C$6=7,Jul!AI16,IF(Config!$C$6=8,Ago!AI16,IF(Config!$C$6=9,Set!AI16,IF(Config!$C$6=10,Oct!AI16,IF(Config!$C$6=11,Nov!AI16,IF(Config!$C$6=12,Dic!AI16,0))))))))))))</f>
        <v>0</v>
      </c>
      <c r="AJ16" s="177">
        <f>IF(Config!$C$6=1,Ene!AJ16,IF(Config!$C$6=2,Feb!AJ16,IF(Config!$C$6=3,Mar!AJ16,IF(Config!$C$6=4,Abr!AJ16,IF(Config!$C$6=5,May!AJ16,IF(Config!$C$6=6,Jun!AJ16,IF(Config!$C$6=7,Jul!AJ16,IF(Config!$C$6=8,Ago!AJ16,IF(Config!$C$6=9,Set!AJ16,IF(Config!$C$6=10,Oct!AJ16,IF(Config!$C$6=11,Nov!AJ16,IF(Config!$C$6=12,Dic!AJ16,0))))))))))))</f>
        <v>2</v>
      </c>
      <c r="AK16" s="177">
        <f>IF(Config!$C$6=1,Ene!AK16,IF(Config!$C$6=2,Feb!AK16,IF(Config!$C$6=3,Mar!AK16,IF(Config!$C$6=4,Abr!AK16,IF(Config!$C$6=5,May!AK16,IF(Config!$C$6=6,Jun!AK16,IF(Config!$C$6=7,Jul!AK16,IF(Config!$C$6=8,Ago!AK16,IF(Config!$C$6=9,Set!AK16,IF(Config!$C$6=10,Oct!AK16,IF(Config!$C$6=11,Nov!AK16,IF(Config!$C$6=12,Dic!AK16,0))))))))))))</f>
        <v>57</v>
      </c>
      <c r="AL16" s="177">
        <f>IF(Config!$C$6=1,Ene!AL16,IF(Config!$C$6=2,Feb!AL16,IF(Config!$C$6=3,Mar!AL16,IF(Config!$C$6=4,Abr!AL16,IF(Config!$C$6=5,May!AL16,IF(Config!$C$6=6,Jun!AL16,IF(Config!$C$6=7,Jul!AL16,IF(Config!$C$6=8,Ago!AL16,IF(Config!$C$6=9,Set!AL16,IF(Config!$C$6=10,Oct!AL16,IF(Config!$C$6=11,Nov!AL16,IF(Config!$C$6=12,Dic!AL16,0))))))))))))</f>
        <v>2</v>
      </c>
      <c r="AM16" s="177">
        <f>IF(Config!$C$6=1,Ene!AM16,IF(Config!$C$6=2,Feb!AM16,IF(Config!$C$6=3,Mar!AM16,IF(Config!$C$6=4,Abr!AM16,IF(Config!$C$6=5,May!AM16,IF(Config!$C$6=6,Jun!AM16,IF(Config!$C$6=7,Jul!AM16,IF(Config!$C$6=8,Ago!AM16,IF(Config!$C$6=9,Set!AM16,IF(Config!$C$6=10,Oct!AM16,IF(Config!$C$6=11,Nov!AM16,IF(Config!$C$6=12,Dic!AM16,0))))))))))))</f>
        <v>2</v>
      </c>
      <c r="AN16" s="177">
        <f>IF(Config!$C$6=1,Ene!AN16,IF(Config!$C$6=2,Feb!AN16,IF(Config!$C$6=3,Mar!AN16,IF(Config!$C$6=4,Abr!AN16,IF(Config!$C$6=5,May!AN16,IF(Config!$C$6=6,Jun!AN16,IF(Config!$C$6=7,Jul!AN16,IF(Config!$C$6=8,Ago!AN16,IF(Config!$C$6=9,Set!AN16,IF(Config!$C$6=10,Oct!AN16,IF(Config!$C$6=11,Nov!AN16,IF(Config!$C$6=12,Dic!AN16,0))))))))))))</f>
        <v>4</v>
      </c>
      <c r="AO16" s="177">
        <f>IF(Config!$C$6=1,Ene!AO16,IF(Config!$C$6=2,Feb!AO16,IF(Config!$C$6=3,Mar!AO16,IF(Config!$C$6=4,Abr!AO16,IF(Config!$C$6=5,May!AO16,IF(Config!$C$6=6,Jun!AO16,IF(Config!$C$6=7,Jul!AO16,IF(Config!$C$6=8,Ago!AO16,IF(Config!$C$6=9,Set!AO16,IF(Config!$C$6=10,Oct!AO16,IF(Config!$C$6=11,Nov!AO16,IF(Config!$C$6=12,Dic!AO16,0))))))))))))</f>
        <v>51</v>
      </c>
      <c r="AP16" s="177">
        <f>IF(Config!$C$6=1,Ene!AP16,IF(Config!$C$6=2,Feb!AP16,IF(Config!$C$6=3,Mar!AP16,IF(Config!$C$6=4,Abr!AP16,IF(Config!$C$6=5,May!AP16,IF(Config!$C$6=6,Jun!AP16,IF(Config!$C$6=7,Jul!AP16,IF(Config!$C$6=8,Ago!AP16,IF(Config!$C$6=9,Set!AP16,IF(Config!$C$6=10,Oct!AP16,IF(Config!$C$6=11,Nov!AP16,IF(Config!$C$6=12,Dic!AP16,0))))))))))))</f>
        <v>3</v>
      </c>
      <c r="AQ16" s="177">
        <f>IF(Config!$C$6=1,Ene!AQ16,IF(Config!$C$6=2,Feb!AQ16,IF(Config!$C$6=3,Mar!AQ16,IF(Config!$C$6=4,Abr!AQ16,IF(Config!$C$6=5,May!AQ16,IF(Config!$C$6=6,Jun!AQ16,IF(Config!$C$6=7,Jul!AQ16,IF(Config!$C$6=8,Ago!AQ16,IF(Config!$C$6=9,Set!AQ16,IF(Config!$C$6=10,Oct!AQ16,IF(Config!$C$6=11,Nov!AQ16,IF(Config!$C$6=12,Dic!AQ16,0))))))))))))</f>
        <v>16</v>
      </c>
      <c r="AR16" s="177">
        <f>IF(Config!$C$6=1,Ene!AR16,IF(Config!$C$6=2,Feb!AR16,IF(Config!$C$6=3,Mar!AR16,IF(Config!$C$6=4,Abr!AR16,IF(Config!$C$6=5,May!AR16,IF(Config!$C$6=6,Jun!AR16,IF(Config!$C$6=7,Jul!AR16,IF(Config!$C$6=8,Ago!AR16,IF(Config!$C$6=9,Set!AR16,IF(Config!$C$6=10,Oct!AR16,IF(Config!$C$6=11,Nov!AR16,IF(Config!$C$6=12,Dic!AR16,0))))))))))))</f>
        <v>21</v>
      </c>
      <c r="AT16" s="48">
        <f t="shared" si="10"/>
        <v>10</v>
      </c>
      <c r="AU16" s="48">
        <f t="shared" si="7"/>
        <v>303</v>
      </c>
      <c r="AV16" s="48">
        <f t="shared" si="8"/>
        <v>41</v>
      </c>
      <c r="AW16" s="48">
        <f t="shared" si="0"/>
        <v>82</v>
      </c>
      <c r="AX16" s="48">
        <f t="shared" si="1"/>
        <v>14</v>
      </c>
      <c r="AY16" s="48">
        <f t="shared" si="2"/>
        <v>39</v>
      </c>
      <c r="AZ16" s="48">
        <f t="shared" si="3"/>
        <v>33</v>
      </c>
      <c r="BA16" s="49">
        <f t="shared" si="4"/>
        <v>65</v>
      </c>
      <c r="BB16" s="48">
        <f t="shared" si="5"/>
        <v>91</v>
      </c>
      <c r="BC16" s="65">
        <f t="shared" si="9"/>
        <v>678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f>IF(Config!$C$6=1,Ene!D17,IF(Config!$C$6=2,Feb!D17,IF(Config!$C$6=3,Mar!D17,IF(Config!$C$6=4,Abr!D17,IF(Config!$C$6=5,May!D17,IF(Config!$C$6=6,Jun!D17,IF(Config!$C$6=7,Jul!D17,IF(Config!$C$6=8,Ago!D17,IF(Config!$C$6=9,Set!D17,IF(Config!$C$6=10,Oct!D17,IF(Config!$C$6=11,Nov!D17,IF(Config!$C$6=12,Dic!D17,0))))))))))))</f>
        <v>0</v>
      </c>
      <c r="E17" s="177">
        <f>IF(Config!$C$6=1,Ene!E17,IF(Config!$C$6=2,Feb!E17,IF(Config!$C$6=3,Mar!E17,IF(Config!$C$6=4,Abr!E17,IF(Config!$C$6=5,May!E17,IF(Config!$C$6=6,Jun!E17,IF(Config!$C$6=7,Jul!E17,IF(Config!$C$6=8,Ago!E17,IF(Config!$C$6=9,Set!E17,IF(Config!$C$6=10,Oct!E17,IF(Config!$C$6=11,Nov!E17,IF(Config!$C$6=12,Dic!E17,0))))))))))))</f>
        <v>0</v>
      </c>
      <c r="F17" s="177">
        <f>IF(Config!$C$6=1,Ene!F17,IF(Config!$C$6=2,Feb!F17,IF(Config!$C$6=3,Mar!F17,IF(Config!$C$6=4,Abr!F17,IF(Config!$C$6=5,May!F17,IF(Config!$C$6=6,Jun!F17,IF(Config!$C$6=7,Jul!F17,IF(Config!$C$6=8,Ago!F17,IF(Config!$C$6=9,Set!F17,IF(Config!$C$6=10,Oct!F17,IF(Config!$C$6=11,Nov!F17,IF(Config!$C$6=12,Dic!F17,0))))))))))))</f>
        <v>444</v>
      </c>
      <c r="G17" s="177">
        <f>IF(Config!$C$6=1,Ene!G17,IF(Config!$C$6=2,Feb!G17,IF(Config!$C$6=3,Mar!G17,IF(Config!$C$6=4,Abr!G17,IF(Config!$C$6=5,May!G17,IF(Config!$C$6=6,Jun!G17,IF(Config!$C$6=7,Jul!G17,IF(Config!$C$6=8,Ago!G17,IF(Config!$C$6=9,Set!G17,IF(Config!$C$6=10,Oct!G17,IF(Config!$C$6=11,Nov!G17,IF(Config!$C$6=12,Dic!G17,0))))))))))))</f>
        <v>24</v>
      </c>
      <c r="H17" s="177">
        <f>IF(Config!$C$6=1,Ene!H17,IF(Config!$C$6=2,Feb!H17,IF(Config!$C$6=3,Mar!H17,IF(Config!$C$6=4,Abr!H17,IF(Config!$C$6=5,May!H17,IF(Config!$C$6=6,Jun!H17,IF(Config!$C$6=7,Jul!H17,IF(Config!$C$6=8,Ago!H17,IF(Config!$C$6=9,Set!H17,IF(Config!$C$6=10,Oct!H17,IF(Config!$C$6=11,Nov!H17,IF(Config!$C$6=12,Dic!H17,0))))))))))))</f>
        <v>14</v>
      </c>
      <c r="I17" s="177">
        <f>IF(Config!$C$6=1,Ene!I17,IF(Config!$C$6=2,Feb!I17,IF(Config!$C$6=3,Mar!I17,IF(Config!$C$6=4,Abr!I17,IF(Config!$C$6=5,May!I17,IF(Config!$C$6=6,Jun!I17,IF(Config!$C$6=7,Jul!I17,IF(Config!$C$6=8,Ago!I17,IF(Config!$C$6=9,Set!I17,IF(Config!$C$6=10,Oct!I17,IF(Config!$C$6=11,Nov!I17,IF(Config!$C$6=12,Dic!I17,0))))))))))))</f>
        <v>19</v>
      </c>
      <c r="J17" s="177">
        <f>IF(Config!$C$6=1,Ene!J17,IF(Config!$C$6=2,Feb!J17,IF(Config!$C$6=3,Mar!J17,IF(Config!$C$6=4,Abr!J17,IF(Config!$C$6=5,May!J17,IF(Config!$C$6=6,Jun!J17,IF(Config!$C$6=7,Jul!J17,IF(Config!$C$6=8,Ago!J17,IF(Config!$C$6=9,Set!J17,IF(Config!$C$6=10,Oct!J17,IF(Config!$C$6=11,Nov!J17,IF(Config!$C$6=12,Dic!J17,0))))))))))))</f>
        <v>49</v>
      </c>
      <c r="K17" s="177">
        <f>IF(Config!$C$6=1,Ene!K17,IF(Config!$C$6=2,Feb!K17,IF(Config!$C$6=3,Mar!K17,IF(Config!$C$6=4,Abr!K17,IF(Config!$C$6=5,May!K17,IF(Config!$C$6=6,Jun!K17,IF(Config!$C$6=7,Jul!K17,IF(Config!$C$6=8,Ago!K17,IF(Config!$C$6=9,Set!K17,IF(Config!$C$6=10,Oct!K17,IF(Config!$C$6=11,Nov!K17,IF(Config!$C$6=12,Dic!K17,0))))))))))))</f>
        <v>2</v>
      </c>
      <c r="L17" s="177">
        <f>IF(Config!$C$6=1,Ene!L17,IF(Config!$C$6=2,Feb!L17,IF(Config!$C$6=3,Mar!L17,IF(Config!$C$6=4,Abr!L17,IF(Config!$C$6=5,May!L17,IF(Config!$C$6=6,Jun!L17,IF(Config!$C$6=7,Jul!L17,IF(Config!$C$6=8,Ago!L17,IF(Config!$C$6=9,Set!L17,IF(Config!$C$6=10,Oct!L17,IF(Config!$C$6=11,Nov!L17,IF(Config!$C$6=12,Dic!L17,0))))))))))))</f>
        <v>29</v>
      </c>
      <c r="M17" s="177">
        <f>IF(Config!$C$6=1,Ene!M17,IF(Config!$C$6=2,Feb!M17,IF(Config!$C$6=3,Mar!M17,IF(Config!$C$6=4,Abr!M17,IF(Config!$C$6=5,May!M17,IF(Config!$C$6=6,Jun!M17,IF(Config!$C$6=7,Jul!M17,IF(Config!$C$6=8,Ago!M17,IF(Config!$C$6=9,Set!M17,IF(Config!$C$6=10,Oct!M17,IF(Config!$C$6=11,Nov!M17,IF(Config!$C$6=12,Dic!M17,0))))))))))))</f>
        <v>18</v>
      </c>
      <c r="N17" s="177">
        <f>IF(Config!$C$6=1,Ene!N17,IF(Config!$C$6=2,Feb!N17,IF(Config!$C$6=3,Mar!N17,IF(Config!$C$6=4,Abr!N17,IF(Config!$C$6=5,May!N17,IF(Config!$C$6=6,Jun!N17,IF(Config!$C$6=7,Jul!N17,IF(Config!$C$6=8,Ago!N17,IF(Config!$C$6=9,Set!N17,IF(Config!$C$6=10,Oct!N17,IF(Config!$C$6=11,Nov!N17,IF(Config!$C$6=12,Dic!N17,0))))))))))))</f>
        <v>25</v>
      </c>
      <c r="O17" s="177">
        <f>IF(Config!$C$6=1,Ene!O17,IF(Config!$C$6=2,Feb!O17,IF(Config!$C$6=3,Mar!O17,IF(Config!$C$6=4,Abr!O17,IF(Config!$C$6=5,May!O17,IF(Config!$C$6=6,Jun!O17,IF(Config!$C$6=7,Jul!O17,IF(Config!$C$6=8,Ago!O17,IF(Config!$C$6=9,Set!O17,IF(Config!$C$6=10,Oct!O17,IF(Config!$C$6=11,Nov!O17,IF(Config!$C$6=12,Dic!O17,0))))))))))))</f>
        <v>114</v>
      </c>
      <c r="P17" s="177">
        <f>IF(Config!$C$6=1,Ene!P17,IF(Config!$C$6=2,Feb!P17,IF(Config!$C$6=3,Mar!P17,IF(Config!$C$6=4,Abr!P17,IF(Config!$C$6=5,May!P17,IF(Config!$C$6=6,Jun!P17,IF(Config!$C$6=7,Jul!P17,IF(Config!$C$6=8,Ago!P17,IF(Config!$C$6=9,Set!P17,IF(Config!$C$6=10,Oct!P17,IF(Config!$C$6=11,Nov!P17,IF(Config!$C$6=12,Dic!P17,0))))))))))))</f>
        <v>36</v>
      </c>
      <c r="Q17" s="177">
        <f>IF(Config!$C$6=1,Ene!Q17,IF(Config!$C$6=2,Feb!Q17,IF(Config!$C$6=3,Mar!Q17,IF(Config!$C$6=4,Abr!Q17,IF(Config!$C$6=5,May!Q17,IF(Config!$C$6=6,Jun!Q17,IF(Config!$C$6=7,Jul!Q17,IF(Config!$C$6=8,Ago!Q17,IF(Config!$C$6=9,Set!Q17,IF(Config!$C$6=10,Oct!Q17,IF(Config!$C$6=11,Nov!Q17,IF(Config!$C$6=12,Dic!Q17,0))))))))))))</f>
        <v>15</v>
      </c>
      <c r="R17" s="177">
        <f>IF(Config!$C$6=1,Ene!R17,IF(Config!$C$6=2,Feb!R17,IF(Config!$C$6=3,Mar!R17,IF(Config!$C$6=4,Abr!R17,IF(Config!$C$6=5,May!R17,IF(Config!$C$6=6,Jun!R17,IF(Config!$C$6=7,Jul!R17,IF(Config!$C$6=8,Ago!R17,IF(Config!$C$6=9,Set!R17,IF(Config!$C$6=10,Oct!R17,IF(Config!$C$6=11,Nov!R17,IF(Config!$C$6=12,Dic!R17,0))))))))))))</f>
        <v>33</v>
      </c>
      <c r="S17" s="177">
        <f>IF(Config!$C$6=1,Ene!S17,IF(Config!$C$6=2,Feb!S17,IF(Config!$C$6=3,Mar!S17,IF(Config!$C$6=4,Abr!S17,IF(Config!$C$6=5,May!S17,IF(Config!$C$6=6,Jun!S17,IF(Config!$C$6=7,Jul!S17,IF(Config!$C$6=8,Ago!S17,IF(Config!$C$6=9,Set!S17,IF(Config!$C$6=10,Oct!S17,IF(Config!$C$6=11,Nov!S17,IF(Config!$C$6=12,Dic!S17,0))))))))))))</f>
        <v>59</v>
      </c>
      <c r="T17" s="177">
        <f>IF(Config!$C$6=1,Ene!T17,IF(Config!$C$6=2,Feb!T17,IF(Config!$C$6=3,Mar!T17,IF(Config!$C$6=4,Abr!T17,IF(Config!$C$6=5,May!T17,IF(Config!$C$6=6,Jun!T17,IF(Config!$C$6=7,Jul!T17,IF(Config!$C$6=8,Ago!T17,IF(Config!$C$6=9,Set!T17,IF(Config!$C$6=10,Oct!T17,IF(Config!$C$6=11,Nov!T17,IF(Config!$C$6=12,Dic!T17,0))))))))))))</f>
        <v>16</v>
      </c>
      <c r="U17" s="177">
        <f>IF(Config!$C$6=1,Ene!U17,IF(Config!$C$6=2,Feb!U17,IF(Config!$C$6=3,Mar!U17,IF(Config!$C$6=4,Abr!U17,IF(Config!$C$6=5,May!U17,IF(Config!$C$6=6,Jun!U17,IF(Config!$C$6=7,Jul!U17,IF(Config!$C$6=8,Ago!U17,IF(Config!$C$6=9,Set!U17,IF(Config!$C$6=10,Oct!U17,IF(Config!$C$6=11,Nov!U17,IF(Config!$C$6=12,Dic!U17,0))))))))))))</f>
        <v>12</v>
      </c>
      <c r="V17" s="177">
        <f>IF(Config!$C$6=1,Ene!V17,IF(Config!$C$6=2,Feb!V17,IF(Config!$C$6=3,Mar!V17,IF(Config!$C$6=4,Abr!V17,IF(Config!$C$6=5,May!V17,IF(Config!$C$6=6,Jun!V17,IF(Config!$C$6=7,Jul!V17,IF(Config!$C$6=8,Ago!V17,IF(Config!$C$6=9,Set!V17,IF(Config!$C$6=10,Oct!V17,IF(Config!$C$6=11,Nov!V17,IF(Config!$C$6=12,Dic!V17,0))))))))))))</f>
        <v>33</v>
      </c>
      <c r="W17" s="177">
        <f>IF(Config!$C$6=1,Ene!W17,IF(Config!$C$6=2,Feb!W17,IF(Config!$C$6=3,Mar!W17,IF(Config!$C$6=4,Abr!W17,IF(Config!$C$6=5,May!W17,IF(Config!$C$6=6,Jun!W17,IF(Config!$C$6=7,Jul!W17,IF(Config!$C$6=8,Ago!W17,IF(Config!$C$6=9,Set!W17,IF(Config!$C$6=10,Oct!W17,IF(Config!$C$6=11,Nov!W17,IF(Config!$C$6=12,Dic!W17,0))))))))))))</f>
        <v>52</v>
      </c>
      <c r="X17" s="177">
        <f>IF(Config!$C$6=1,Ene!X17,IF(Config!$C$6=2,Feb!X17,IF(Config!$C$6=3,Mar!X17,IF(Config!$C$6=4,Abr!X17,IF(Config!$C$6=5,May!X17,IF(Config!$C$6=6,Jun!X17,IF(Config!$C$6=7,Jul!X17,IF(Config!$C$6=8,Ago!X17,IF(Config!$C$6=9,Set!X17,IF(Config!$C$6=10,Oct!X17,IF(Config!$C$6=11,Nov!X17,IF(Config!$C$6=12,Dic!X17,0))))))))))))</f>
        <v>257</v>
      </c>
      <c r="Y17" s="177">
        <f>IF(Config!$C$6=1,Ene!Y17,IF(Config!$C$6=2,Feb!Y17,IF(Config!$C$6=3,Mar!Y17,IF(Config!$C$6=4,Abr!Y17,IF(Config!$C$6=5,May!Y17,IF(Config!$C$6=6,Jun!Y17,IF(Config!$C$6=7,Jul!Y17,IF(Config!$C$6=8,Ago!Y17,IF(Config!$C$6=9,Set!Y17,IF(Config!$C$6=10,Oct!Y17,IF(Config!$C$6=11,Nov!Y17,IF(Config!$C$6=12,Dic!Y17,0))))))))))))</f>
        <v>23</v>
      </c>
      <c r="Z17" s="177">
        <f>IF(Config!$C$6=1,Ene!Z17,IF(Config!$C$6=2,Feb!Z17,IF(Config!$C$6=3,Mar!Z17,IF(Config!$C$6=4,Abr!Z17,IF(Config!$C$6=5,May!Z17,IF(Config!$C$6=6,Jun!Z17,IF(Config!$C$6=7,Jul!Z17,IF(Config!$C$6=8,Ago!Z17,IF(Config!$C$6=9,Set!Z17,IF(Config!$C$6=10,Oct!Z17,IF(Config!$C$6=11,Nov!Z17,IF(Config!$C$6=12,Dic!Z17,0))))))))))))</f>
        <v>57</v>
      </c>
      <c r="AA17" s="177">
        <f>IF(Config!$C$6=1,Ene!AA17,IF(Config!$C$6=2,Feb!AA17,IF(Config!$C$6=3,Mar!AA17,IF(Config!$C$6=4,Abr!AA17,IF(Config!$C$6=5,May!AA17,IF(Config!$C$6=6,Jun!AA17,IF(Config!$C$6=7,Jul!AA17,IF(Config!$C$6=8,Ago!AA17,IF(Config!$C$6=9,Set!AA17,IF(Config!$C$6=10,Oct!AA17,IF(Config!$C$6=11,Nov!AA17,IF(Config!$C$6=12,Dic!AA17,0))))))))))))</f>
        <v>22</v>
      </c>
      <c r="AB17" s="177">
        <f>IF(Config!$C$6=1,Ene!AB17,IF(Config!$C$6=2,Feb!AB17,IF(Config!$C$6=3,Mar!AB17,IF(Config!$C$6=4,Abr!AB17,IF(Config!$C$6=5,May!AB17,IF(Config!$C$6=6,Jun!AB17,IF(Config!$C$6=7,Jul!AB17,IF(Config!$C$6=8,Ago!AB17,IF(Config!$C$6=9,Set!AB17,IF(Config!$C$6=10,Oct!AB17,IF(Config!$C$6=11,Nov!AB17,IF(Config!$C$6=12,Dic!AB17,0))))))))))))</f>
        <v>50</v>
      </c>
      <c r="AC17" s="177">
        <f>IF(Config!$C$6=1,Ene!AC17,IF(Config!$C$6=2,Feb!AC17,IF(Config!$C$6=3,Mar!AC17,IF(Config!$C$6=4,Abr!AC17,IF(Config!$C$6=5,May!AC17,IF(Config!$C$6=6,Jun!AC17,IF(Config!$C$6=7,Jul!AC17,IF(Config!$C$6=8,Ago!AC17,IF(Config!$C$6=9,Set!AC17,IF(Config!$C$6=10,Oct!AC17,IF(Config!$C$6=11,Nov!AC17,IF(Config!$C$6=12,Dic!AC17,0))))))))))))</f>
        <v>80</v>
      </c>
      <c r="AD17" s="177">
        <f>IF(Config!$C$6=1,Ene!AD17,IF(Config!$C$6=2,Feb!AD17,IF(Config!$C$6=3,Mar!AD17,IF(Config!$C$6=4,Abr!AD17,IF(Config!$C$6=5,May!AD17,IF(Config!$C$6=6,Jun!AD17,IF(Config!$C$6=7,Jul!AD17,IF(Config!$C$6=8,Ago!AD17,IF(Config!$C$6=9,Set!AD17,IF(Config!$C$6=10,Oct!AD17,IF(Config!$C$6=11,Nov!AD17,IF(Config!$C$6=12,Dic!AD17,0))))))))))))</f>
        <v>17</v>
      </c>
      <c r="AE17" s="177">
        <f>IF(Config!$C$6=1,Ene!AE17,IF(Config!$C$6=2,Feb!AE17,IF(Config!$C$6=3,Mar!AE17,IF(Config!$C$6=4,Abr!AE17,IF(Config!$C$6=5,May!AE17,IF(Config!$C$6=6,Jun!AE17,IF(Config!$C$6=7,Jul!AE17,IF(Config!$C$6=8,Ago!AE17,IF(Config!$C$6=9,Set!AE17,IF(Config!$C$6=10,Oct!AE17,IF(Config!$C$6=11,Nov!AE17,IF(Config!$C$6=12,Dic!AE17,0))))))))))))</f>
        <v>39</v>
      </c>
      <c r="AF17" s="177">
        <f>IF(Config!$C$6=1,Ene!AF17,IF(Config!$C$6=2,Feb!AF17,IF(Config!$C$6=3,Mar!AF17,IF(Config!$C$6=4,Abr!AF17,IF(Config!$C$6=5,May!AF17,IF(Config!$C$6=6,Jun!AF17,IF(Config!$C$6=7,Jul!AF17,IF(Config!$C$6=8,Ago!AF17,IF(Config!$C$6=9,Set!AF17,IF(Config!$C$6=10,Oct!AF17,IF(Config!$C$6=11,Nov!AF17,IF(Config!$C$6=12,Dic!AF17,0))))))))))))</f>
        <v>27</v>
      </c>
      <c r="AG17" s="177">
        <f>IF(Config!$C$6=1,Ene!AG17,IF(Config!$C$6=2,Feb!AG17,IF(Config!$C$6=3,Mar!AG17,IF(Config!$C$6=4,Abr!AG17,IF(Config!$C$6=5,May!AG17,IF(Config!$C$6=6,Jun!AG17,IF(Config!$C$6=7,Jul!AG17,IF(Config!$C$6=8,Ago!AG17,IF(Config!$C$6=9,Set!AG17,IF(Config!$C$6=10,Oct!AG17,IF(Config!$C$6=11,Nov!AG17,IF(Config!$C$6=12,Dic!AG17,0))))))))))))</f>
        <v>27</v>
      </c>
      <c r="AH17" s="177">
        <f>IF(Config!$C$6=1,Ene!AH17,IF(Config!$C$6=2,Feb!AH17,IF(Config!$C$6=3,Mar!AH17,IF(Config!$C$6=4,Abr!AH17,IF(Config!$C$6=5,May!AH17,IF(Config!$C$6=6,Jun!AH17,IF(Config!$C$6=7,Jul!AH17,IF(Config!$C$6=8,Ago!AH17,IF(Config!$C$6=9,Set!AH17,IF(Config!$C$6=10,Oct!AH17,IF(Config!$C$6=11,Nov!AH17,IF(Config!$C$6=12,Dic!AH17,0))))))))))))</f>
        <v>126</v>
      </c>
      <c r="AI17" s="177">
        <f>IF(Config!$C$6=1,Ene!AI17,IF(Config!$C$6=2,Feb!AI17,IF(Config!$C$6=3,Mar!AI17,IF(Config!$C$6=4,Abr!AI17,IF(Config!$C$6=5,May!AI17,IF(Config!$C$6=6,Jun!AI17,IF(Config!$C$6=7,Jul!AI17,IF(Config!$C$6=8,Ago!AI17,IF(Config!$C$6=9,Set!AI17,IF(Config!$C$6=10,Oct!AI17,IF(Config!$C$6=11,Nov!AI17,IF(Config!$C$6=12,Dic!AI17,0))))))))))))</f>
        <v>26</v>
      </c>
      <c r="AJ17" s="177">
        <f>IF(Config!$C$6=1,Ene!AJ17,IF(Config!$C$6=2,Feb!AJ17,IF(Config!$C$6=3,Mar!AJ17,IF(Config!$C$6=4,Abr!AJ17,IF(Config!$C$6=5,May!AJ17,IF(Config!$C$6=6,Jun!AJ17,IF(Config!$C$6=7,Jul!AJ17,IF(Config!$C$6=8,Ago!AJ17,IF(Config!$C$6=9,Set!AJ17,IF(Config!$C$6=10,Oct!AJ17,IF(Config!$C$6=11,Nov!AJ17,IF(Config!$C$6=12,Dic!AJ17,0))))))))))))</f>
        <v>17</v>
      </c>
      <c r="AK17" s="177">
        <f>IF(Config!$C$6=1,Ene!AK17,IF(Config!$C$6=2,Feb!AK17,IF(Config!$C$6=3,Mar!AK17,IF(Config!$C$6=4,Abr!AK17,IF(Config!$C$6=5,May!AK17,IF(Config!$C$6=6,Jun!AK17,IF(Config!$C$6=7,Jul!AK17,IF(Config!$C$6=8,Ago!AK17,IF(Config!$C$6=9,Set!AK17,IF(Config!$C$6=10,Oct!AK17,IF(Config!$C$6=11,Nov!AK17,IF(Config!$C$6=12,Dic!AK17,0))))))))))))</f>
        <v>71</v>
      </c>
      <c r="AL17" s="177">
        <f>IF(Config!$C$6=1,Ene!AL17,IF(Config!$C$6=2,Feb!AL17,IF(Config!$C$6=3,Mar!AL17,IF(Config!$C$6=4,Abr!AL17,IF(Config!$C$6=5,May!AL17,IF(Config!$C$6=6,Jun!AL17,IF(Config!$C$6=7,Jul!AL17,IF(Config!$C$6=8,Ago!AL17,IF(Config!$C$6=9,Set!AL17,IF(Config!$C$6=10,Oct!AL17,IF(Config!$C$6=11,Nov!AL17,IF(Config!$C$6=12,Dic!AL17,0))))))))))))</f>
        <v>6</v>
      </c>
      <c r="AM17" s="177">
        <f>IF(Config!$C$6=1,Ene!AM17,IF(Config!$C$6=2,Feb!AM17,IF(Config!$C$6=3,Mar!AM17,IF(Config!$C$6=4,Abr!AM17,IF(Config!$C$6=5,May!AM17,IF(Config!$C$6=6,Jun!AM17,IF(Config!$C$6=7,Jul!AM17,IF(Config!$C$6=8,Ago!AM17,IF(Config!$C$6=9,Set!AM17,IF(Config!$C$6=10,Oct!AM17,IF(Config!$C$6=11,Nov!AM17,IF(Config!$C$6=12,Dic!AM17,0))))))))))))</f>
        <v>6</v>
      </c>
      <c r="AN17" s="177">
        <f>IF(Config!$C$6=1,Ene!AN17,IF(Config!$C$6=2,Feb!AN17,IF(Config!$C$6=3,Mar!AN17,IF(Config!$C$6=4,Abr!AN17,IF(Config!$C$6=5,May!AN17,IF(Config!$C$6=6,Jun!AN17,IF(Config!$C$6=7,Jul!AN17,IF(Config!$C$6=8,Ago!AN17,IF(Config!$C$6=9,Set!AN17,IF(Config!$C$6=10,Oct!AN17,IF(Config!$C$6=11,Nov!AN17,IF(Config!$C$6=12,Dic!AN17,0))))))))))))</f>
        <v>6</v>
      </c>
      <c r="AO17" s="177">
        <f>IF(Config!$C$6=1,Ene!AO17,IF(Config!$C$6=2,Feb!AO17,IF(Config!$C$6=3,Mar!AO17,IF(Config!$C$6=4,Abr!AO17,IF(Config!$C$6=5,May!AO17,IF(Config!$C$6=6,Jun!AO17,IF(Config!$C$6=7,Jul!AO17,IF(Config!$C$6=8,Ago!AO17,IF(Config!$C$6=9,Set!AO17,IF(Config!$C$6=10,Oct!AO17,IF(Config!$C$6=11,Nov!AO17,IF(Config!$C$6=12,Dic!AO17,0))))))))))))</f>
        <v>93</v>
      </c>
      <c r="AP17" s="177">
        <f>IF(Config!$C$6=1,Ene!AP17,IF(Config!$C$6=2,Feb!AP17,IF(Config!$C$6=3,Mar!AP17,IF(Config!$C$6=4,Abr!AP17,IF(Config!$C$6=5,May!AP17,IF(Config!$C$6=6,Jun!AP17,IF(Config!$C$6=7,Jul!AP17,IF(Config!$C$6=8,Ago!AP17,IF(Config!$C$6=9,Set!AP17,IF(Config!$C$6=10,Oct!AP17,IF(Config!$C$6=11,Nov!AP17,IF(Config!$C$6=12,Dic!AP17,0))))))))))))</f>
        <v>8</v>
      </c>
      <c r="AQ17" s="177">
        <f>IF(Config!$C$6=1,Ene!AQ17,IF(Config!$C$6=2,Feb!AQ17,IF(Config!$C$6=3,Mar!AQ17,IF(Config!$C$6=4,Abr!AQ17,IF(Config!$C$6=5,May!AQ17,IF(Config!$C$6=6,Jun!AQ17,IF(Config!$C$6=7,Jul!AQ17,IF(Config!$C$6=8,Ago!AQ17,IF(Config!$C$6=9,Set!AQ17,IF(Config!$C$6=10,Oct!AQ17,IF(Config!$C$6=11,Nov!AQ17,IF(Config!$C$6=12,Dic!AQ17,0))))))))))))</f>
        <v>8</v>
      </c>
      <c r="AR17" s="177">
        <f>IF(Config!$C$6=1,Ene!AR17,IF(Config!$C$6=2,Feb!AR17,IF(Config!$C$6=3,Mar!AR17,IF(Config!$C$6=4,Abr!AR17,IF(Config!$C$6=5,May!AR17,IF(Config!$C$6=6,Jun!AR17,IF(Config!$C$6=7,Jul!AR17,IF(Config!$C$6=8,Ago!AR17,IF(Config!$C$6=9,Set!AR17,IF(Config!$C$6=10,Oct!AR17,IF(Config!$C$6=11,Nov!AR17,IF(Config!$C$6=12,Dic!AR17,0))))))))))))</f>
        <v>33</v>
      </c>
      <c r="AT17" s="48">
        <f t="shared" si="10"/>
        <v>0</v>
      </c>
      <c r="AU17" s="48">
        <f t="shared" si="7"/>
        <v>738</v>
      </c>
      <c r="AV17" s="48">
        <f t="shared" si="8"/>
        <v>84</v>
      </c>
      <c r="AW17" s="48">
        <f t="shared" si="0"/>
        <v>120</v>
      </c>
      <c r="AX17" s="48">
        <f t="shared" si="1"/>
        <v>461</v>
      </c>
      <c r="AY17" s="48">
        <f t="shared" si="2"/>
        <v>190</v>
      </c>
      <c r="AZ17" s="48">
        <f t="shared" si="3"/>
        <v>169</v>
      </c>
      <c r="BA17" s="49">
        <f t="shared" si="4"/>
        <v>89</v>
      </c>
      <c r="BB17" s="48">
        <f t="shared" si="5"/>
        <v>142</v>
      </c>
      <c r="BC17" s="65">
        <f t="shared" si="9"/>
        <v>1993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f>IF(Config!$C$6=1,Ene!D18,IF(Config!$C$6=2,Feb!D18,IF(Config!$C$6=3,Mar!D18,IF(Config!$C$6=4,Abr!D18,IF(Config!$C$6=5,May!D18,IF(Config!$C$6=6,Jun!D18,IF(Config!$C$6=7,Jul!D18,IF(Config!$C$6=8,Ago!D18,IF(Config!$C$6=9,Set!D18,IF(Config!$C$6=10,Oct!D18,IF(Config!$C$6=11,Nov!D18,IF(Config!$C$6=12,Dic!D18,0))))))))))))</f>
        <v>2</v>
      </c>
      <c r="E18" s="177">
        <f>IF(Config!$C$6=1,Ene!E18,IF(Config!$C$6=2,Feb!E18,IF(Config!$C$6=3,Mar!E18,IF(Config!$C$6=4,Abr!E18,IF(Config!$C$6=5,May!E18,IF(Config!$C$6=6,Jun!E18,IF(Config!$C$6=7,Jul!E18,IF(Config!$C$6=8,Ago!E18,IF(Config!$C$6=9,Set!E18,IF(Config!$C$6=10,Oct!E18,IF(Config!$C$6=11,Nov!E18,IF(Config!$C$6=12,Dic!E18,0))))))))))))</f>
        <v>0</v>
      </c>
      <c r="F18" s="177">
        <f>IF(Config!$C$6=1,Ene!F18,IF(Config!$C$6=2,Feb!F18,IF(Config!$C$6=3,Mar!F18,IF(Config!$C$6=4,Abr!F18,IF(Config!$C$6=5,May!F18,IF(Config!$C$6=6,Jun!F18,IF(Config!$C$6=7,Jul!F18,IF(Config!$C$6=8,Ago!F18,IF(Config!$C$6=9,Set!F18,IF(Config!$C$6=10,Oct!F18,IF(Config!$C$6=11,Nov!F18,IF(Config!$C$6=12,Dic!F18,0))))))))))))</f>
        <v>243</v>
      </c>
      <c r="G18" s="177">
        <f>IF(Config!$C$6=1,Ene!G18,IF(Config!$C$6=2,Feb!G18,IF(Config!$C$6=3,Mar!G18,IF(Config!$C$6=4,Abr!G18,IF(Config!$C$6=5,May!G18,IF(Config!$C$6=6,Jun!G18,IF(Config!$C$6=7,Jul!G18,IF(Config!$C$6=8,Ago!G18,IF(Config!$C$6=9,Set!G18,IF(Config!$C$6=10,Oct!G18,IF(Config!$C$6=11,Nov!G18,IF(Config!$C$6=12,Dic!G18,0))))))))))))</f>
        <v>19</v>
      </c>
      <c r="H18" s="177">
        <f>IF(Config!$C$6=1,Ene!H18,IF(Config!$C$6=2,Feb!H18,IF(Config!$C$6=3,Mar!H18,IF(Config!$C$6=4,Abr!H18,IF(Config!$C$6=5,May!H18,IF(Config!$C$6=6,Jun!H18,IF(Config!$C$6=7,Jul!H18,IF(Config!$C$6=8,Ago!H18,IF(Config!$C$6=9,Set!H18,IF(Config!$C$6=10,Oct!H18,IF(Config!$C$6=11,Nov!H18,IF(Config!$C$6=12,Dic!H18,0))))))))))))</f>
        <v>10</v>
      </c>
      <c r="I18" s="177">
        <f>IF(Config!$C$6=1,Ene!I18,IF(Config!$C$6=2,Feb!I18,IF(Config!$C$6=3,Mar!I18,IF(Config!$C$6=4,Abr!I18,IF(Config!$C$6=5,May!I18,IF(Config!$C$6=6,Jun!I18,IF(Config!$C$6=7,Jul!I18,IF(Config!$C$6=8,Ago!I18,IF(Config!$C$6=9,Set!I18,IF(Config!$C$6=10,Oct!I18,IF(Config!$C$6=11,Nov!I18,IF(Config!$C$6=12,Dic!I18,0))))))))))))</f>
        <v>9</v>
      </c>
      <c r="J18" s="177">
        <f>IF(Config!$C$6=1,Ene!J18,IF(Config!$C$6=2,Feb!J18,IF(Config!$C$6=3,Mar!J18,IF(Config!$C$6=4,Abr!J18,IF(Config!$C$6=5,May!J18,IF(Config!$C$6=6,Jun!J18,IF(Config!$C$6=7,Jul!J18,IF(Config!$C$6=8,Ago!J18,IF(Config!$C$6=9,Set!J18,IF(Config!$C$6=10,Oct!J18,IF(Config!$C$6=11,Nov!J18,IF(Config!$C$6=12,Dic!J18,0))))))))))))</f>
        <v>44</v>
      </c>
      <c r="K18" s="177">
        <f>IF(Config!$C$6=1,Ene!K18,IF(Config!$C$6=2,Feb!K18,IF(Config!$C$6=3,Mar!K18,IF(Config!$C$6=4,Abr!K18,IF(Config!$C$6=5,May!K18,IF(Config!$C$6=6,Jun!K18,IF(Config!$C$6=7,Jul!K18,IF(Config!$C$6=8,Ago!K18,IF(Config!$C$6=9,Set!K18,IF(Config!$C$6=10,Oct!K18,IF(Config!$C$6=11,Nov!K18,IF(Config!$C$6=12,Dic!K18,0))))))))))))</f>
        <v>2</v>
      </c>
      <c r="L18" s="177">
        <f>IF(Config!$C$6=1,Ene!L18,IF(Config!$C$6=2,Feb!L18,IF(Config!$C$6=3,Mar!L18,IF(Config!$C$6=4,Abr!L18,IF(Config!$C$6=5,May!L18,IF(Config!$C$6=6,Jun!L18,IF(Config!$C$6=7,Jul!L18,IF(Config!$C$6=8,Ago!L18,IF(Config!$C$6=9,Set!L18,IF(Config!$C$6=10,Oct!L18,IF(Config!$C$6=11,Nov!L18,IF(Config!$C$6=12,Dic!L18,0))))))))))))</f>
        <v>6</v>
      </c>
      <c r="M18" s="177">
        <f>IF(Config!$C$6=1,Ene!M18,IF(Config!$C$6=2,Feb!M18,IF(Config!$C$6=3,Mar!M18,IF(Config!$C$6=4,Abr!M18,IF(Config!$C$6=5,May!M18,IF(Config!$C$6=6,Jun!M18,IF(Config!$C$6=7,Jul!M18,IF(Config!$C$6=8,Ago!M18,IF(Config!$C$6=9,Set!M18,IF(Config!$C$6=10,Oct!M18,IF(Config!$C$6=11,Nov!M18,IF(Config!$C$6=12,Dic!M18,0))))))))))))</f>
        <v>11</v>
      </c>
      <c r="N18" s="177">
        <f>IF(Config!$C$6=1,Ene!N18,IF(Config!$C$6=2,Feb!N18,IF(Config!$C$6=3,Mar!N18,IF(Config!$C$6=4,Abr!N18,IF(Config!$C$6=5,May!N18,IF(Config!$C$6=6,Jun!N18,IF(Config!$C$6=7,Jul!N18,IF(Config!$C$6=8,Ago!N18,IF(Config!$C$6=9,Set!N18,IF(Config!$C$6=10,Oct!N18,IF(Config!$C$6=11,Nov!N18,IF(Config!$C$6=12,Dic!N18,0))))))))))))</f>
        <v>17</v>
      </c>
      <c r="O18" s="177">
        <f>IF(Config!$C$6=1,Ene!O18,IF(Config!$C$6=2,Feb!O18,IF(Config!$C$6=3,Mar!O18,IF(Config!$C$6=4,Abr!O18,IF(Config!$C$6=5,May!O18,IF(Config!$C$6=6,Jun!O18,IF(Config!$C$6=7,Jul!O18,IF(Config!$C$6=8,Ago!O18,IF(Config!$C$6=9,Set!O18,IF(Config!$C$6=10,Oct!O18,IF(Config!$C$6=11,Nov!O18,IF(Config!$C$6=12,Dic!O18,0))))))))))))</f>
        <v>0</v>
      </c>
      <c r="P18" s="177">
        <f>IF(Config!$C$6=1,Ene!P18,IF(Config!$C$6=2,Feb!P18,IF(Config!$C$6=3,Mar!P18,IF(Config!$C$6=4,Abr!P18,IF(Config!$C$6=5,May!P18,IF(Config!$C$6=6,Jun!P18,IF(Config!$C$6=7,Jul!P18,IF(Config!$C$6=8,Ago!P18,IF(Config!$C$6=9,Set!P18,IF(Config!$C$6=10,Oct!P18,IF(Config!$C$6=11,Nov!P18,IF(Config!$C$6=12,Dic!P18,0))))))))))))</f>
        <v>4</v>
      </c>
      <c r="Q18" s="177">
        <f>IF(Config!$C$6=1,Ene!Q18,IF(Config!$C$6=2,Feb!Q18,IF(Config!$C$6=3,Mar!Q18,IF(Config!$C$6=4,Abr!Q18,IF(Config!$C$6=5,May!Q18,IF(Config!$C$6=6,Jun!Q18,IF(Config!$C$6=7,Jul!Q18,IF(Config!$C$6=8,Ago!Q18,IF(Config!$C$6=9,Set!Q18,IF(Config!$C$6=10,Oct!Q18,IF(Config!$C$6=11,Nov!Q18,IF(Config!$C$6=12,Dic!Q18,0))))))))))))</f>
        <v>3</v>
      </c>
      <c r="R18" s="177">
        <f>IF(Config!$C$6=1,Ene!R18,IF(Config!$C$6=2,Feb!R18,IF(Config!$C$6=3,Mar!R18,IF(Config!$C$6=4,Abr!R18,IF(Config!$C$6=5,May!R18,IF(Config!$C$6=6,Jun!R18,IF(Config!$C$6=7,Jul!R18,IF(Config!$C$6=8,Ago!R18,IF(Config!$C$6=9,Set!R18,IF(Config!$C$6=10,Oct!R18,IF(Config!$C$6=11,Nov!R18,IF(Config!$C$6=12,Dic!R18,0))))))))))))</f>
        <v>6</v>
      </c>
      <c r="S18" s="177">
        <f>IF(Config!$C$6=1,Ene!S18,IF(Config!$C$6=2,Feb!S18,IF(Config!$C$6=3,Mar!S18,IF(Config!$C$6=4,Abr!S18,IF(Config!$C$6=5,May!S18,IF(Config!$C$6=6,Jun!S18,IF(Config!$C$6=7,Jul!S18,IF(Config!$C$6=8,Ago!S18,IF(Config!$C$6=9,Set!S18,IF(Config!$C$6=10,Oct!S18,IF(Config!$C$6=11,Nov!S18,IF(Config!$C$6=12,Dic!S18,0))))))))))))</f>
        <v>35</v>
      </c>
      <c r="T18" s="177">
        <f>IF(Config!$C$6=1,Ene!T18,IF(Config!$C$6=2,Feb!T18,IF(Config!$C$6=3,Mar!T18,IF(Config!$C$6=4,Abr!T18,IF(Config!$C$6=5,May!T18,IF(Config!$C$6=6,Jun!T18,IF(Config!$C$6=7,Jul!T18,IF(Config!$C$6=8,Ago!T18,IF(Config!$C$6=9,Set!T18,IF(Config!$C$6=10,Oct!T18,IF(Config!$C$6=11,Nov!T18,IF(Config!$C$6=12,Dic!T18,0))))))))))))</f>
        <v>10</v>
      </c>
      <c r="U18" s="177">
        <f>IF(Config!$C$6=1,Ene!U18,IF(Config!$C$6=2,Feb!U18,IF(Config!$C$6=3,Mar!U18,IF(Config!$C$6=4,Abr!U18,IF(Config!$C$6=5,May!U18,IF(Config!$C$6=6,Jun!U18,IF(Config!$C$6=7,Jul!U18,IF(Config!$C$6=8,Ago!U18,IF(Config!$C$6=9,Set!U18,IF(Config!$C$6=10,Oct!U18,IF(Config!$C$6=11,Nov!U18,IF(Config!$C$6=12,Dic!U18,0))))))))))))</f>
        <v>9</v>
      </c>
      <c r="V18" s="177">
        <f>IF(Config!$C$6=1,Ene!V18,IF(Config!$C$6=2,Feb!V18,IF(Config!$C$6=3,Mar!V18,IF(Config!$C$6=4,Abr!V18,IF(Config!$C$6=5,May!V18,IF(Config!$C$6=6,Jun!V18,IF(Config!$C$6=7,Jul!V18,IF(Config!$C$6=8,Ago!V18,IF(Config!$C$6=9,Set!V18,IF(Config!$C$6=10,Oct!V18,IF(Config!$C$6=11,Nov!V18,IF(Config!$C$6=12,Dic!V18,0))))))))))))</f>
        <v>24</v>
      </c>
      <c r="W18" s="177">
        <f>IF(Config!$C$6=1,Ene!W18,IF(Config!$C$6=2,Feb!W18,IF(Config!$C$6=3,Mar!W18,IF(Config!$C$6=4,Abr!W18,IF(Config!$C$6=5,May!W18,IF(Config!$C$6=6,Jun!W18,IF(Config!$C$6=7,Jul!W18,IF(Config!$C$6=8,Ago!W18,IF(Config!$C$6=9,Set!W18,IF(Config!$C$6=10,Oct!W18,IF(Config!$C$6=11,Nov!W18,IF(Config!$C$6=12,Dic!W18,0))))))))))))</f>
        <v>27</v>
      </c>
      <c r="X18" s="177">
        <f>IF(Config!$C$6=1,Ene!X18,IF(Config!$C$6=2,Feb!X18,IF(Config!$C$6=3,Mar!X18,IF(Config!$C$6=4,Abr!X18,IF(Config!$C$6=5,May!X18,IF(Config!$C$6=6,Jun!X18,IF(Config!$C$6=7,Jul!X18,IF(Config!$C$6=8,Ago!X18,IF(Config!$C$6=9,Set!X18,IF(Config!$C$6=10,Oct!X18,IF(Config!$C$6=11,Nov!X18,IF(Config!$C$6=12,Dic!X18,0))))))))))))</f>
        <v>121</v>
      </c>
      <c r="Y18" s="177">
        <f>IF(Config!$C$6=1,Ene!Y18,IF(Config!$C$6=2,Feb!Y18,IF(Config!$C$6=3,Mar!Y18,IF(Config!$C$6=4,Abr!Y18,IF(Config!$C$6=5,May!Y18,IF(Config!$C$6=6,Jun!Y18,IF(Config!$C$6=7,Jul!Y18,IF(Config!$C$6=8,Ago!Y18,IF(Config!$C$6=9,Set!Y18,IF(Config!$C$6=10,Oct!Y18,IF(Config!$C$6=11,Nov!Y18,IF(Config!$C$6=12,Dic!Y18,0))))))))))))</f>
        <v>3</v>
      </c>
      <c r="Z18" s="177">
        <f>IF(Config!$C$6=1,Ene!Z18,IF(Config!$C$6=2,Feb!Z18,IF(Config!$C$6=3,Mar!Z18,IF(Config!$C$6=4,Abr!Z18,IF(Config!$C$6=5,May!Z18,IF(Config!$C$6=6,Jun!Z18,IF(Config!$C$6=7,Jul!Z18,IF(Config!$C$6=8,Ago!Z18,IF(Config!$C$6=9,Set!Z18,IF(Config!$C$6=10,Oct!Z18,IF(Config!$C$6=11,Nov!Z18,IF(Config!$C$6=12,Dic!Z18,0))))))))))))</f>
        <v>33</v>
      </c>
      <c r="AA18" s="177">
        <f>IF(Config!$C$6=1,Ene!AA18,IF(Config!$C$6=2,Feb!AA18,IF(Config!$C$6=3,Mar!AA18,IF(Config!$C$6=4,Abr!AA18,IF(Config!$C$6=5,May!AA18,IF(Config!$C$6=6,Jun!AA18,IF(Config!$C$6=7,Jul!AA18,IF(Config!$C$6=8,Ago!AA18,IF(Config!$C$6=9,Set!AA18,IF(Config!$C$6=10,Oct!AA18,IF(Config!$C$6=11,Nov!AA18,IF(Config!$C$6=12,Dic!AA18,0))))))))))))</f>
        <v>9</v>
      </c>
      <c r="AB18" s="177">
        <f>IF(Config!$C$6=1,Ene!AB18,IF(Config!$C$6=2,Feb!AB18,IF(Config!$C$6=3,Mar!AB18,IF(Config!$C$6=4,Abr!AB18,IF(Config!$C$6=5,May!AB18,IF(Config!$C$6=6,Jun!AB18,IF(Config!$C$6=7,Jul!AB18,IF(Config!$C$6=8,Ago!AB18,IF(Config!$C$6=9,Set!AB18,IF(Config!$C$6=10,Oct!AB18,IF(Config!$C$6=11,Nov!AB18,IF(Config!$C$6=12,Dic!AB18,0))))))))))))</f>
        <v>7</v>
      </c>
      <c r="AC18" s="177">
        <f>IF(Config!$C$6=1,Ene!AC18,IF(Config!$C$6=2,Feb!AC18,IF(Config!$C$6=3,Mar!AC18,IF(Config!$C$6=4,Abr!AC18,IF(Config!$C$6=5,May!AC18,IF(Config!$C$6=6,Jun!AC18,IF(Config!$C$6=7,Jul!AC18,IF(Config!$C$6=8,Ago!AC18,IF(Config!$C$6=9,Set!AC18,IF(Config!$C$6=10,Oct!AC18,IF(Config!$C$6=11,Nov!AC18,IF(Config!$C$6=12,Dic!AC18,0))))))))))))</f>
        <v>34</v>
      </c>
      <c r="AD18" s="177">
        <f>IF(Config!$C$6=1,Ene!AD18,IF(Config!$C$6=2,Feb!AD18,IF(Config!$C$6=3,Mar!AD18,IF(Config!$C$6=4,Abr!AD18,IF(Config!$C$6=5,May!AD18,IF(Config!$C$6=6,Jun!AD18,IF(Config!$C$6=7,Jul!AD18,IF(Config!$C$6=8,Ago!AD18,IF(Config!$C$6=9,Set!AD18,IF(Config!$C$6=10,Oct!AD18,IF(Config!$C$6=11,Nov!AD18,IF(Config!$C$6=12,Dic!AD18,0))))))))))))</f>
        <v>18</v>
      </c>
      <c r="AE18" s="177">
        <f>IF(Config!$C$6=1,Ene!AE18,IF(Config!$C$6=2,Feb!AE18,IF(Config!$C$6=3,Mar!AE18,IF(Config!$C$6=4,Abr!AE18,IF(Config!$C$6=5,May!AE18,IF(Config!$C$6=6,Jun!AE18,IF(Config!$C$6=7,Jul!AE18,IF(Config!$C$6=8,Ago!AE18,IF(Config!$C$6=9,Set!AE18,IF(Config!$C$6=10,Oct!AE18,IF(Config!$C$6=11,Nov!AE18,IF(Config!$C$6=12,Dic!AE18,0))))))))))))</f>
        <v>16</v>
      </c>
      <c r="AF18" s="177">
        <f>IF(Config!$C$6=1,Ene!AF18,IF(Config!$C$6=2,Feb!AF18,IF(Config!$C$6=3,Mar!AF18,IF(Config!$C$6=4,Abr!AF18,IF(Config!$C$6=5,May!AF18,IF(Config!$C$6=6,Jun!AF18,IF(Config!$C$6=7,Jul!AF18,IF(Config!$C$6=8,Ago!AF18,IF(Config!$C$6=9,Set!AF18,IF(Config!$C$6=10,Oct!AF18,IF(Config!$C$6=11,Nov!AF18,IF(Config!$C$6=12,Dic!AF18,0))))))))))))</f>
        <v>19</v>
      </c>
      <c r="AG18" s="177">
        <f>IF(Config!$C$6=1,Ene!AG18,IF(Config!$C$6=2,Feb!AG18,IF(Config!$C$6=3,Mar!AG18,IF(Config!$C$6=4,Abr!AG18,IF(Config!$C$6=5,May!AG18,IF(Config!$C$6=6,Jun!AG18,IF(Config!$C$6=7,Jul!AG18,IF(Config!$C$6=8,Ago!AG18,IF(Config!$C$6=9,Set!AG18,IF(Config!$C$6=10,Oct!AG18,IF(Config!$C$6=11,Nov!AG18,IF(Config!$C$6=12,Dic!AG18,0))))))))))))</f>
        <v>17</v>
      </c>
      <c r="AH18" s="177">
        <f>IF(Config!$C$6=1,Ene!AH18,IF(Config!$C$6=2,Feb!AH18,IF(Config!$C$6=3,Mar!AH18,IF(Config!$C$6=4,Abr!AH18,IF(Config!$C$6=5,May!AH18,IF(Config!$C$6=6,Jun!AH18,IF(Config!$C$6=7,Jul!AH18,IF(Config!$C$6=8,Ago!AH18,IF(Config!$C$6=9,Set!AH18,IF(Config!$C$6=10,Oct!AH18,IF(Config!$C$6=11,Nov!AH18,IF(Config!$C$6=12,Dic!AH18,0))))))))))))</f>
        <v>8</v>
      </c>
      <c r="AI18" s="177">
        <f>IF(Config!$C$6=1,Ene!AI18,IF(Config!$C$6=2,Feb!AI18,IF(Config!$C$6=3,Mar!AI18,IF(Config!$C$6=4,Abr!AI18,IF(Config!$C$6=5,May!AI18,IF(Config!$C$6=6,Jun!AI18,IF(Config!$C$6=7,Jul!AI18,IF(Config!$C$6=8,Ago!AI18,IF(Config!$C$6=9,Set!AI18,IF(Config!$C$6=10,Oct!AI18,IF(Config!$C$6=11,Nov!AI18,IF(Config!$C$6=12,Dic!AI18,0))))))))))))</f>
        <v>6</v>
      </c>
      <c r="AJ18" s="177">
        <f>IF(Config!$C$6=1,Ene!AJ18,IF(Config!$C$6=2,Feb!AJ18,IF(Config!$C$6=3,Mar!AJ18,IF(Config!$C$6=4,Abr!AJ18,IF(Config!$C$6=5,May!AJ18,IF(Config!$C$6=6,Jun!AJ18,IF(Config!$C$6=7,Jul!AJ18,IF(Config!$C$6=8,Ago!AJ18,IF(Config!$C$6=9,Set!AJ18,IF(Config!$C$6=10,Oct!AJ18,IF(Config!$C$6=11,Nov!AJ18,IF(Config!$C$6=12,Dic!AJ18,0))))))))))))</f>
        <v>9</v>
      </c>
      <c r="AK18" s="177">
        <f>IF(Config!$C$6=1,Ene!AK18,IF(Config!$C$6=2,Feb!AK18,IF(Config!$C$6=3,Mar!AK18,IF(Config!$C$6=4,Abr!AK18,IF(Config!$C$6=5,May!AK18,IF(Config!$C$6=6,Jun!AK18,IF(Config!$C$6=7,Jul!AK18,IF(Config!$C$6=8,Ago!AK18,IF(Config!$C$6=9,Set!AK18,IF(Config!$C$6=10,Oct!AK18,IF(Config!$C$6=11,Nov!AK18,IF(Config!$C$6=12,Dic!AK18,0))))))))))))</f>
        <v>9</v>
      </c>
      <c r="AL18" s="177">
        <f>IF(Config!$C$6=1,Ene!AL18,IF(Config!$C$6=2,Feb!AL18,IF(Config!$C$6=3,Mar!AL18,IF(Config!$C$6=4,Abr!AL18,IF(Config!$C$6=5,May!AL18,IF(Config!$C$6=6,Jun!AL18,IF(Config!$C$6=7,Jul!AL18,IF(Config!$C$6=8,Ago!AL18,IF(Config!$C$6=9,Set!AL18,IF(Config!$C$6=10,Oct!AL18,IF(Config!$C$6=11,Nov!AL18,IF(Config!$C$6=12,Dic!AL18,0))))))))))))</f>
        <v>6</v>
      </c>
      <c r="AM18" s="177">
        <f>IF(Config!$C$6=1,Ene!AM18,IF(Config!$C$6=2,Feb!AM18,IF(Config!$C$6=3,Mar!AM18,IF(Config!$C$6=4,Abr!AM18,IF(Config!$C$6=5,May!AM18,IF(Config!$C$6=6,Jun!AM18,IF(Config!$C$6=7,Jul!AM18,IF(Config!$C$6=8,Ago!AM18,IF(Config!$C$6=9,Set!AM18,IF(Config!$C$6=10,Oct!AM18,IF(Config!$C$6=11,Nov!AM18,IF(Config!$C$6=12,Dic!AM18,0))))))))))))</f>
        <v>8</v>
      </c>
      <c r="AN18" s="177">
        <f>IF(Config!$C$6=1,Ene!AN18,IF(Config!$C$6=2,Feb!AN18,IF(Config!$C$6=3,Mar!AN18,IF(Config!$C$6=4,Abr!AN18,IF(Config!$C$6=5,May!AN18,IF(Config!$C$6=6,Jun!AN18,IF(Config!$C$6=7,Jul!AN18,IF(Config!$C$6=8,Ago!AN18,IF(Config!$C$6=9,Set!AN18,IF(Config!$C$6=10,Oct!AN18,IF(Config!$C$6=11,Nov!AN18,IF(Config!$C$6=12,Dic!AN18,0))))))))))))</f>
        <v>3</v>
      </c>
      <c r="AO18" s="177">
        <f>IF(Config!$C$6=1,Ene!AO18,IF(Config!$C$6=2,Feb!AO18,IF(Config!$C$6=3,Mar!AO18,IF(Config!$C$6=4,Abr!AO18,IF(Config!$C$6=5,May!AO18,IF(Config!$C$6=6,Jun!AO18,IF(Config!$C$6=7,Jul!AO18,IF(Config!$C$6=8,Ago!AO18,IF(Config!$C$6=9,Set!AO18,IF(Config!$C$6=10,Oct!AO18,IF(Config!$C$6=11,Nov!AO18,IF(Config!$C$6=12,Dic!AO18,0))))))))))))</f>
        <v>23</v>
      </c>
      <c r="AP18" s="177">
        <f>IF(Config!$C$6=1,Ene!AP18,IF(Config!$C$6=2,Feb!AP18,IF(Config!$C$6=3,Mar!AP18,IF(Config!$C$6=4,Abr!AP18,IF(Config!$C$6=5,May!AP18,IF(Config!$C$6=6,Jun!AP18,IF(Config!$C$6=7,Jul!AP18,IF(Config!$C$6=8,Ago!AP18,IF(Config!$C$6=9,Set!AP18,IF(Config!$C$6=10,Oct!AP18,IF(Config!$C$6=11,Nov!AP18,IF(Config!$C$6=12,Dic!AP18,0))))))))))))</f>
        <v>0</v>
      </c>
      <c r="AQ18" s="177">
        <f>IF(Config!$C$6=1,Ene!AQ18,IF(Config!$C$6=2,Feb!AQ18,IF(Config!$C$6=3,Mar!AQ18,IF(Config!$C$6=4,Abr!AQ18,IF(Config!$C$6=5,May!AQ18,IF(Config!$C$6=6,Jun!AQ18,IF(Config!$C$6=7,Jul!AQ18,IF(Config!$C$6=8,Ago!AQ18,IF(Config!$C$6=9,Set!AQ18,IF(Config!$C$6=10,Oct!AQ18,IF(Config!$C$6=11,Nov!AQ18,IF(Config!$C$6=12,Dic!AQ18,0))))))))))))</f>
        <v>2</v>
      </c>
      <c r="AR18" s="177">
        <f>IF(Config!$C$6=1,Ene!AR18,IF(Config!$C$6=2,Feb!AR18,IF(Config!$C$6=3,Mar!AR18,IF(Config!$C$6=4,Abr!AR18,IF(Config!$C$6=5,May!AR18,IF(Config!$C$6=6,Jun!AR18,IF(Config!$C$6=7,Jul!AR18,IF(Config!$C$6=8,Ago!AR18,IF(Config!$C$6=9,Set!AR18,IF(Config!$C$6=10,Oct!AR18,IF(Config!$C$6=11,Nov!AR18,IF(Config!$C$6=12,Dic!AR18,0))))))))))))</f>
        <v>14</v>
      </c>
      <c r="AT18" s="48">
        <f t="shared" si="10"/>
        <v>2</v>
      </c>
      <c r="AU18" s="48">
        <f t="shared" si="7"/>
        <v>361</v>
      </c>
      <c r="AV18" s="48">
        <f t="shared" si="8"/>
        <v>13</v>
      </c>
      <c r="AW18" s="48">
        <f t="shared" si="0"/>
        <v>78</v>
      </c>
      <c r="AX18" s="48">
        <f t="shared" si="1"/>
        <v>200</v>
      </c>
      <c r="AY18" s="48">
        <f t="shared" si="2"/>
        <v>104</v>
      </c>
      <c r="AZ18" s="48">
        <f t="shared" si="3"/>
        <v>23</v>
      </c>
      <c r="BA18" s="49">
        <f t="shared" si="4"/>
        <v>26</v>
      </c>
      <c r="BB18" s="48">
        <f t="shared" si="5"/>
        <v>39</v>
      </c>
      <c r="BC18" s="65">
        <f t="shared" si="9"/>
        <v>846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f>IF(Config!$C$6=1,Ene!D19,IF(Config!$C$6=2,Feb!D19,IF(Config!$C$6=3,Mar!D19,IF(Config!$C$6=4,Abr!D19,IF(Config!$C$6=5,May!D19,IF(Config!$C$6=6,Jun!D19,IF(Config!$C$6=7,Jul!D19,IF(Config!$C$6=8,Ago!D19,IF(Config!$C$6=9,Set!D19,IF(Config!$C$6=10,Oct!D19,IF(Config!$C$6=11,Nov!D19,IF(Config!$C$6=12,Dic!D19,0))))))))))))</f>
        <v>0</v>
      </c>
      <c r="E19" s="177">
        <f>IF(Config!$C$6=1,Ene!E19,IF(Config!$C$6=2,Feb!E19,IF(Config!$C$6=3,Mar!E19,IF(Config!$C$6=4,Abr!E19,IF(Config!$C$6=5,May!E19,IF(Config!$C$6=6,Jun!E19,IF(Config!$C$6=7,Jul!E19,IF(Config!$C$6=8,Ago!E19,IF(Config!$C$6=9,Set!E19,IF(Config!$C$6=10,Oct!E19,IF(Config!$C$6=11,Nov!E19,IF(Config!$C$6=12,Dic!E19,0))))))))))))</f>
        <v>0</v>
      </c>
      <c r="F19" s="177">
        <f>IF(Config!$C$6=1,Ene!F19,IF(Config!$C$6=2,Feb!F19,IF(Config!$C$6=3,Mar!F19,IF(Config!$C$6=4,Abr!F19,IF(Config!$C$6=5,May!F19,IF(Config!$C$6=6,Jun!F19,IF(Config!$C$6=7,Jul!F19,IF(Config!$C$6=8,Ago!F19,IF(Config!$C$6=9,Set!F19,IF(Config!$C$6=10,Oct!F19,IF(Config!$C$6=11,Nov!F19,IF(Config!$C$6=12,Dic!F19,0))))))))))))</f>
        <v>14</v>
      </c>
      <c r="G19" s="177">
        <f>IF(Config!$C$6=1,Ene!G19,IF(Config!$C$6=2,Feb!G19,IF(Config!$C$6=3,Mar!G19,IF(Config!$C$6=4,Abr!G19,IF(Config!$C$6=5,May!G19,IF(Config!$C$6=6,Jun!G19,IF(Config!$C$6=7,Jul!G19,IF(Config!$C$6=8,Ago!G19,IF(Config!$C$6=9,Set!G19,IF(Config!$C$6=10,Oct!G19,IF(Config!$C$6=11,Nov!G19,IF(Config!$C$6=12,Dic!G19,0))))))))))))</f>
        <v>3</v>
      </c>
      <c r="H19" s="177">
        <f>IF(Config!$C$6=1,Ene!H19,IF(Config!$C$6=2,Feb!H19,IF(Config!$C$6=3,Mar!H19,IF(Config!$C$6=4,Abr!H19,IF(Config!$C$6=5,May!H19,IF(Config!$C$6=6,Jun!H19,IF(Config!$C$6=7,Jul!H19,IF(Config!$C$6=8,Ago!H19,IF(Config!$C$6=9,Set!H19,IF(Config!$C$6=10,Oct!H19,IF(Config!$C$6=11,Nov!H19,IF(Config!$C$6=12,Dic!H19,0))))))))))))</f>
        <v>0</v>
      </c>
      <c r="I19" s="177">
        <f>IF(Config!$C$6=1,Ene!I19,IF(Config!$C$6=2,Feb!I19,IF(Config!$C$6=3,Mar!I19,IF(Config!$C$6=4,Abr!I19,IF(Config!$C$6=5,May!I19,IF(Config!$C$6=6,Jun!I19,IF(Config!$C$6=7,Jul!I19,IF(Config!$C$6=8,Ago!I19,IF(Config!$C$6=9,Set!I19,IF(Config!$C$6=10,Oct!I19,IF(Config!$C$6=11,Nov!I19,IF(Config!$C$6=12,Dic!I19,0))))))))))))</f>
        <v>0</v>
      </c>
      <c r="J19" s="177">
        <f>IF(Config!$C$6=1,Ene!J19,IF(Config!$C$6=2,Feb!J19,IF(Config!$C$6=3,Mar!J19,IF(Config!$C$6=4,Abr!J19,IF(Config!$C$6=5,May!J19,IF(Config!$C$6=6,Jun!J19,IF(Config!$C$6=7,Jul!J19,IF(Config!$C$6=8,Ago!J19,IF(Config!$C$6=9,Set!J19,IF(Config!$C$6=10,Oct!J19,IF(Config!$C$6=11,Nov!J19,IF(Config!$C$6=12,Dic!J19,0))))))))))))</f>
        <v>8</v>
      </c>
      <c r="K19" s="177">
        <f>IF(Config!$C$6=1,Ene!K19,IF(Config!$C$6=2,Feb!K19,IF(Config!$C$6=3,Mar!K19,IF(Config!$C$6=4,Abr!K19,IF(Config!$C$6=5,May!K19,IF(Config!$C$6=6,Jun!K19,IF(Config!$C$6=7,Jul!K19,IF(Config!$C$6=8,Ago!K19,IF(Config!$C$6=9,Set!K19,IF(Config!$C$6=10,Oct!K19,IF(Config!$C$6=11,Nov!K19,IF(Config!$C$6=12,Dic!K19,0))))))))))))</f>
        <v>2</v>
      </c>
      <c r="L19" s="177">
        <f>IF(Config!$C$6=1,Ene!L19,IF(Config!$C$6=2,Feb!L19,IF(Config!$C$6=3,Mar!L19,IF(Config!$C$6=4,Abr!L19,IF(Config!$C$6=5,May!L19,IF(Config!$C$6=6,Jun!L19,IF(Config!$C$6=7,Jul!L19,IF(Config!$C$6=8,Ago!L19,IF(Config!$C$6=9,Set!L19,IF(Config!$C$6=10,Oct!L19,IF(Config!$C$6=11,Nov!L19,IF(Config!$C$6=12,Dic!L19,0))))))))))))</f>
        <v>0</v>
      </c>
      <c r="M19" s="177">
        <f>IF(Config!$C$6=1,Ene!M19,IF(Config!$C$6=2,Feb!M19,IF(Config!$C$6=3,Mar!M19,IF(Config!$C$6=4,Abr!M19,IF(Config!$C$6=5,May!M19,IF(Config!$C$6=6,Jun!M19,IF(Config!$C$6=7,Jul!M19,IF(Config!$C$6=8,Ago!M19,IF(Config!$C$6=9,Set!M19,IF(Config!$C$6=10,Oct!M19,IF(Config!$C$6=11,Nov!M19,IF(Config!$C$6=12,Dic!M19,0))))))))))))</f>
        <v>0</v>
      </c>
      <c r="N19" s="177">
        <f>IF(Config!$C$6=1,Ene!N19,IF(Config!$C$6=2,Feb!N19,IF(Config!$C$6=3,Mar!N19,IF(Config!$C$6=4,Abr!N19,IF(Config!$C$6=5,May!N19,IF(Config!$C$6=6,Jun!N19,IF(Config!$C$6=7,Jul!N19,IF(Config!$C$6=8,Ago!N19,IF(Config!$C$6=9,Set!N19,IF(Config!$C$6=10,Oct!N19,IF(Config!$C$6=11,Nov!N19,IF(Config!$C$6=12,Dic!N19,0))))))))))))</f>
        <v>0</v>
      </c>
      <c r="O19" s="177">
        <f>IF(Config!$C$6=1,Ene!O19,IF(Config!$C$6=2,Feb!O19,IF(Config!$C$6=3,Mar!O19,IF(Config!$C$6=4,Abr!O19,IF(Config!$C$6=5,May!O19,IF(Config!$C$6=6,Jun!O19,IF(Config!$C$6=7,Jul!O19,IF(Config!$C$6=8,Ago!O19,IF(Config!$C$6=9,Set!O19,IF(Config!$C$6=10,Oct!O19,IF(Config!$C$6=11,Nov!O19,IF(Config!$C$6=12,Dic!O19,0))))))))))))</f>
        <v>0</v>
      </c>
      <c r="P19" s="177">
        <f>IF(Config!$C$6=1,Ene!P19,IF(Config!$C$6=2,Feb!P19,IF(Config!$C$6=3,Mar!P19,IF(Config!$C$6=4,Abr!P19,IF(Config!$C$6=5,May!P19,IF(Config!$C$6=6,Jun!P19,IF(Config!$C$6=7,Jul!P19,IF(Config!$C$6=8,Ago!P19,IF(Config!$C$6=9,Set!P19,IF(Config!$C$6=10,Oct!P19,IF(Config!$C$6=11,Nov!P19,IF(Config!$C$6=12,Dic!P19,0))))))))))))</f>
        <v>2</v>
      </c>
      <c r="Q19" s="177">
        <f>IF(Config!$C$6=1,Ene!Q19,IF(Config!$C$6=2,Feb!Q19,IF(Config!$C$6=3,Mar!Q19,IF(Config!$C$6=4,Abr!Q19,IF(Config!$C$6=5,May!Q19,IF(Config!$C$6=6,Jun!Q19,IF(Config!$C$6=7,Jul!Q19,IF(Config!$C$6=8,Ago!Q19,IF(Config!$C$6=9,Set!Q19,IF(Config!$C$6=10,Oct!Q19,IF(Config!$C$6=11,Nov!Q19,IF(Config!$C$6=12,Dic!Q19,0))))))))))))</f>
        <v>0</v>
      </c>
      <c r="R19" s="177">
        <f>IF(Config!$C$6=1,Ene!R19,IF(Config!$C$6=2,Feb!R19,IF(Config!$C$6=3,Mar!R19,IF(Config!$C$6=4,Abr!R19,IF(Config!$C$6=5,May!R19,IF(Config!$C$6=6,Jun!R19,IF(Config!$C$6=7,Jul!R19,IF(Config!$C$6=8,Ago!R19,IF(Config!$C$6=9,Set!R19,IF(Config!$C$6=10,Oct!R19,IF(Config!$C$6=11,Nov!R19,IF(Config!$C$6=12,Dic!R19,0))))))))))))</f>
        <v>0</v>
      </c>
      <c r="S19" s="177">
        <f>IF(Config!$C$6=1,Ene!S19,IF(Config!$C$6=2,Feb!S19,IF(Config!$C$6=3,Mar!S19,IF(Config!$C$6=4,Abr!S19,IF(Config!$C$6=5,May!S19,IF(Config!$C$6=6,Jun!S19,IF(Config!$C$6=7,Jul!S19,IF(Config!$C$6=8,Ago!S19,IF(Config!$C$6=9,Set!S19,IF(Config!$C$6=10,Oct!S19,IF(Config!$C$6=11,Nov!S19,IF(Config!$C$6=12,Dic!S19,0))))))))))))</f>
        <v>18</v>
      </c>
      <c r="T19" s="177">
        <f>IF(Config!$C$6=1,Ene!T19,IF(Config!$C$6=2,Feb!T19,IF(Config!$C$6=3,Mar!T19,IF(Config!$C$6=4,Abr!T19,IF(Config!$C$6=5,May!T19,IF(Config!$C$6=6,Jun!T19,IF(Config!$C$6=7,Jul!T19,IF(Config!$C$6=8,Ago!T19,IF(Config!$C$6=9,Set!T19,IF(Config!$C$6=10,Oct!T19,IF(Config!$C$6=11,Nov!T19,IF(Config!$C$6=12,Dic!T19,0))))))))))))</f>
        <v>0</v>
      </c>
      <c r="U19" s="177">
        <f>IF(Config!$C$6=1,Ene!U19,IF(Config!$C$6=2,Feb!U19,IF(Config!$C$6=3,Mar!U19,IF(Config!$C$6=4,Abr!U19,IF(Config!$C$6=5,May!U19,IF(Config!$C$6=6,Jun!U19,IF(Config!$C$6=7,Jul!U19,IF(Config!$C$6=8,Ago!U19,IF(Config!$C$6=9,Set!U19,IF(Config!$C$6=10,Oct!U19,IF(Config!$C$6=11,Nov!U19,IF(Config!$C$6=12,Dic!U19,0))))))))))))</f>
        <v>6</v>
      </c>
      <c r="V19" s="177">
        <f>IF(Config!$C$6=1,Ene!V19,IF(Config!$C$6=2,Feb!V19,IF(Config!$C$6=3,Mar!V19,IF(Config!$C$6=4,Abr!V19,IF(Config!$C$6=5,May!V19,IF(Config!$C$6=6,Jun!V19,IF(Config!$C$6=7,Jul!V19,IF(Config!$C$6=8,Ago!V19,IF(Config!$C$6=9,Set!V19,IF(Config!$C$6=10,Oct!V19,IF(Config!$C$6=11,Nov!V19,IF(Config!$C$6=12,Dic!V19,0))))))))))))</f>
        <v>6</v>
      </c>
      <c r="W19" s="177">
        <f>IF(Config!$C$6=1,Ene!W19,IF(Config!$C$6=2,Feb!W19,IF(Config!$C$6=3,Mar!W19,IF(Config!$C$6=4,Abr!W19,IF(Config!$C$6=5,May!W19,IF(Config!$C$6=6,Jun!W19,IF(Config!$C$6=7,Jul!W19,IF(Config!$C$6=8,Ago!W19,IF(Config!$C$6=9,Set!W19,IF(Config!$C$6=10,Oct!W19,IF(Config!$C$6=11,Nov!W19,IF(Config!$C$6=12,Dic!W19,0))))))))))))</f>
        <v>0</v>
      </c>
      <c r="X19" s="177">
        <f>IF(Config!$C$6=1,Ene!X19,IF(Config!$C$6=2,Feb!X19,IF(Config!$C$6=3,Mar!X19,IF(Config!$C$6=4,Abr!X19,IF(Config!$C$6=5,May!X19,IF(Config!$C$6=6,Jun!X19,IF(Config!$C$6=7,Jul!X19,IF(Config!$C$6=8,Ago!X19,IF(Config!$C$6=9,Set!X19,IF(Config!$C$6=10,Oct!X19,IF(Config!$C$6=11,Nov!X19,IF(Config!$C$6=12,Dic!X19,0))))))))))))</f>
        <v>16</v>
      </c>
      <c r="Y19" s="177">
        <f>IF(Config!$C$6=1,Ene!Y19,IF(Config!$C$6=2,Feb!Y19,IF(Config!$C$6=3,Mar!Y19,IF(Config!$C$6=4,Abr!Y19,IF(Config!$C$6=5,May!Y19,IF(Config!$C$6=6,Jun!Y19,IF(Config!$C$6=7,Jul!Y19,IF(Config!$C$6=8,Ago!Y19,IF(Config!$C$6=9,Set!Y19,IF(Config!$C$6=10,Oct!Y19,IF(Config!$C$6=11,Nov!Y19,IF(Config!$C$6=12,Dic!Y19,0))))))))))))</f>
        <v>0</v>
      </c>
      <c r="Z19" s="177">
        <f>IF(Config!$C$6=1,Ene!Z19,IF(Config!$C$6=2,Feb!Z19,IF(Config!$C$6=3,Mar!Z19,IF(Config!$C$6=4,Abr!Z19,IF(Config!$C$6=5,May!Z19,IF(Config!$C$6=6,Jun!Z19,IF(Config!$C$6=7,Jul!Z19,IF(Config!$C$6=8,Ago!Z19,IF(Config!$C$6=9,Set!Z19,IF(Config!$C$6=10,Oct!Z19,IF(Config!$C$6=11,Nov!Z19,IF(Config!$C$6=12,Dic!Z19,0))))))))))))</f>
        <v>24</v>
      </c>
      <c r="AA19" s="177">
        <f>IF(Config!$C$6=1,Ene!AA19,IF(Config!$C$6=2,Feb!AA19,IF(Config!$C$6=3,Mar!AA19,IF(Config!$C$6=4,Abr!AA19,IF(Config!$C$6=5,May!AA19,IF(Config!$C$6=6,Jun!AA19,IF(Config!$C$6=7,Jul!AA19,IF(Config!$C$6=8,Ago!AA19,IF(Config!$C$6=9,Set!AA19,IF(Config!$C$6=10,Oct!AA19,IF(Config!$C$6=11,Nov!AA19,IF(Config!$C$6=12,Dic!AA19,0))))))))))))</f>
        <v>0</v>
      </c>
      <c r="AB19" s="177">
        <f>IF(Config!$C$6=1,Ene!AB19,IF(Config!$C$6=2,Feb!AB19,IF(Config!$C$6=3,Mar!AB19,IF(Config!$C$6=4,Abr!AB19,IF(Config!$C$6=5,May!AB19,IF(Config!$C$6=6,Jun!AB19,IF(Config!$C$6=7,Jul!AB19,IF(Config!$C$6=8,Ago!AB19,IF(Config!$C$6=9,Set!AB19,IF(Config!$C$6=10,Oct!AB19,IF(Config!$C$6=11,Nov!AB19,IF(Config!$C$6=12,Dic!AB19,0))))))))))))</f>
        <v>3</v>
      </c>
      <c r="AC19" s="177">
        <f>IF(Config!$C$6=1,Ene!AC19,IF(Config!$C$6=2,Feb!AC19,IF(Config!$C$6=3,Mar!AC19,IF(Config!$C$6=4,Abr!AC19,IF(Config!$C$6=5,May!AC19,IF(Config!$C$6=6,Jun!AC19,IF(Config!$C$6=7,Jul!AC19,IF(Config!$C$6=8,Ago!AC19,IF(Config!$C$6=9,Set!AC19,IF(Config!$C$6=10,Oct!AC19,IF(Config!$C$6=11,Nov!AC19,IF(Config!$C$6=12,Dic!AC19,0))))))))))))</f>
        <v>0</v>
      </c>
      <c r="AD19" s="177">
        <f>IF(Config!$C$6=1,Ene!AD19,IF(Config!$C$6=2,Feb!AD19,IF(Config!$C$6=3,Mar!AD19,IF(Config!$C$6=4,Abr!AD19,IF(Config!$C$6=5,May!AD19,IF(Config!$C$6=6,Jun!AD19,IF(Config!$C$6=7,Jul!AD19,IF(Config!$C$6=8,Ago!AD19,IF(Config!$C$6=9,Set!AD19,IF(Config!$C$6=10,Oct!AD19,IF(Config!$C$6=11,Nov!AD19,IF(Config!$C$6=12,Dic!AD19,0))))))))))))</f>
        <v>0</v>
      </c>
      <c r="AE19" s="177">
        <f>IF(Config!$C$6=1,Ene!AE19,IF(Config!$C$6=2,Feb!AE19,IF(Config!$C$6=3,Mar!AE19,IF(Config!$C$6=4,Abr!AE19,IF(Config!$C$6=5,May!AE19,IF(Config!$C$6=6,Jun!AE19,IF(Config!$C$6=7,Jul!AE19,IF(Config!$C$6=8,Ago!AE19,IF(Config!$C$6=9,Set!AE19,IF(Config!$C$6=10,Oct!AE19,IF(Config!$C$6=11,Nov!AE19,IF(Config!$C$6=12,Dic!AE19,0))))))))))))</f>
        <v>6</v>
      </c>
      <c r="AF19" s="177">
        <f>IF(Config!$C$6=1,Ene!AF19,IF(Config!$C$6=2,Feb!AF19,IF(Config!$C$6=3,Mar!AF19,IF(Config!$C$6=4,Abr!AF19,IF(Config!$C$6=5,May!AF19,IF(Config!$C$6=6,Jun!AF19,IF(Config!$C$6=7,Jul!AF19,IF(Config!$C$6=8,Ago!AF19,IF(Config!$C$6=9,Set!AF19,IF(Config!$C$6=10,Oct!AF19,IF(Config!$C$6=11,Nov!AF19,IF(Config!$C$6=12,Dic!AF19,0))))))))))))</f>
        <v>5</v>
      </c>
      <c r="AG19" s="177">
        <f>IF(Config!$C$6=1,Ene!AG19,IF(Config!$C$6=2,Feb!AG19,IF(Config!$C$6=3,Mar!AG19,IF(Config!$C$6=4,Abr!AG19,IF(Config!$C$6=5,May!AG19,IF(Config!$C$6=6,Jun!AG19,IF(Config!$C$6=7,Jul!AG19,IF(Config!$C$6=8,Ago!AG19,IF(Config!$C$6=9,Set!AG19,IF(Config!$C$6=10,Oct!AG19,IF(Config!$C$6=11,Nov!AG19,IF(Config!$C$6=12,Dic!AG19,0))))))))))))</f>
        <v>1</v>
      </c>
      <c r="AH19" s="177">
        <f>IF(Config!$C$6=1,Ene!AH19,IF(Config!$C$6=2,Feb!AH19,IF(Config!$C$6=3,Mar!AH19,IF(Config!$C$6=4,Abr!AH19,IF(Config!$C$6=5,May!AH19,IF(Config!$C$6=6,Jun!AH19,IF(Config!$C$6=7,Jul!AH19,IF(Config!$C$6=8,Ago!AH19,IF(Config!$C$6=9,Set!AH19,IF(Config!$C$6=10,Oct!AH19,IF(Config!$C$6=11,Nov!AH19,IF(Config!$C$6=12,Dic!AH19,0))))))))))))</f>
        <v>6</v>
      </c>
      <c r="AI19" s="177">
        <f>IF(Config!$C$6=1,Ene!AI19,IF(Config!$C$6=2,Feb!AI19,IF(Config!$C$6=3,Mar!AI19,IF(Config!$C$6=4,Abr!AI19,IF(Config!$C$6=5,May!AI19,IF(Config!$C$6=6,Jun!AI19,IF(Config!$C$6=7,Jul!AI19,IF(Config!$C$6=8,Ago!AI19,IF(Config!$C$6=9,Set!AI19,IF(Config!$C$6=10,Oct!AI19,IF(Config!$C$6=11,Nov!AI19,IF(Config!$C$6=12,Dic!AI19,0))))))))))))</f>
        <v>0</v>
      </c>
      <c r="AJ19" s="177">
        <f>IF(Config!$C$6=1,Ene!AJ19,IF(Config!$C$6=2,Feb!AJ19,IF(Config!$C$6=3,Mar!AJ19,IF(Config!$C$6=4,Abr!AJ19,IF(Config!$C$6=5,May!AJ19,IF(Config!$C$6=6,Jun!AJ19,IF(Config!$C$6=7,Jul!AJ19,IF(Config!$C$6=8,Ago!AJ19,IF(Config!$C$6=9,Set!AJ19,IF(Config!$C$6=10,Oct!AJ19,IF(Config!$C$6=11,Nov!AJ19,IF(Config!$C$6=12,Dic!AJ19,0))))))))))))</f>
        <v>3</v>
      </c>
      <c r="AK19" s="177">
        <f>IF(Config!$C$6=1,Ene!AK19,IF(Config!$C$6=2,Feb!AK19,IF(Config!$C$6=3,Mar!AK19,IF(Config!$C$6=4,Abr!AK19,IF(Config!$C$6=5,May!AK19,IF(Config!$C$6=6,Jun!AK19,IF(Config!$C$6=7,Jul!AK19,IF(Config!$C$6=8,Ago!AK19,IF(Config!$C$6=9,Set!AK19,IF(Config!$C$6=10,Oct!AK19,IF(Config!$C$6=11,Nov!AK19,IF(Config!$C$6=12,Dic!AK19,0))))))))))))</f>
        <v>1</v>
      </c>
      <c r="AL19" s="177">
        <f>IF(Config!$C$6=1,Ene!AL19,IF(Config!$C$6=2,Feb!AL19,IF(Config!$C$6=3,Mar!AL19,IF(Config!$C$6=4,Abr!AL19,IF(Config!$C$6=5,May!AL19,IF(Config!$C$6=6,Jun!AL19,IF(Config!$C$6=7,Jul!AL19,IF(Config!$C$6=8,Ago!AL19,IF(Config!$C$6=9,Set!AL19,IF(Config!$C$6=10,Oct!AL19,IF(Config!$C$6=11,Nov!AL19,IF(Config!$C$6=12,Dic!AL19,0))))))))))))</f>
        <v>3</v>
      </c>
      <c r="AM19" s="177">
        <f>IF(Config!$C$6=1,Ene!AM19,IF(Config!$C$6=2,Feb!AM19,IF(Config!$C$6=3,Mar!AM19,IF(Config!$C$6=4,Abr!AM19,IF(Config!$C$6=5,May!AM19,IF(Config!$C$6=6,Jun!AM19,IF(Config!$C$6=7,Jul!AM19,IF(Config!$C$6=8,Ago!AM19,IF(Config!$C$6=9,Set!AM19,IF(Config!$C$6=10,Oct!AM19,IF(Config!$C$6=11,Nov!AM19,IF(Config!$C$6=12,Dic!AM19,0))))))))))))</f>
        <v>1</v>
      </c>
      <c r="AN19" s="177">
        <f>IF(Config!$C$6=1,Ene!AN19,IF(Config!$C$6=2,Feb!AN19,IF(Config!$C$6=3,Mar!AN19,IF(Config!$C$6=4,Abr!AN19,IF(Config!$C$6=5,May!AN19,IF(Config!$C$6=6,Jun!AN19,IF(Config!$C$6=7,Jul!AN19,IF(Config!$C$6=8,Ago!AN19,IF(Config!$C$6=9,Set!AN19,IF(Config!$C$6=10,Oct!AN19,IF(Config!$C$6=11,Nov!AN19,IF(Config!$C$6=12,Dic!AN19,0))))))))))))</f>
        <v>0</v>
      </c>
      <c r="AO19" s="177">
        <f>IF(Config!$C$6=1,Ene!AO19,IF(Config!$C$6=2,Feb!AO19,IF(Config!$C$6=3,Mar!AO19,IF(Config!$C$6=4,Abr!AO19,IF(Config!$C$6=5,May!AO19,IF(Config!$C$6=6,Jun!AO19,IF(Config!$C$6=7,Jul!AO19,IF(Config!$C$6=8,Ago!AO19,IF(Config!$C$6=9,Set!AO19,IF(Config!$C$6=10,Oct!AO19,IF(Config!$C$6=11,Nov!AO19,IF(Config!$C$6=12,Dic!AO19,0))))))))))))</f>
        <v>3</v>
      </c>
      <c r="AP19" s="177">
        <f>IF(Config!$C$6=1,Ene!AP19,IF(Config!$C$6=2,Feb!AP19,IF(Config!$C$6=3,Mar!AP19,IF(Config!$C$6=4,Abr!AP19,IF(Config!$C$6=5,May!AP19,IF(Config!$C$6=6,Jun!AP19,IF(Config!$C$6=7,Jul!AP19,IF(Config!$C$6=8,Ago!AP19,IF(Config!$C$6=9,Set!AP19,IF(Config!$C$6=10,Oct!AP19,IF(Config!$C$6=11,Nov!AP19,IF(Config!$C$6=12,Dic!AP19,0))))))))))))</f>
        <v>0</v>
      </c>
      <c r="AQ19" s="177">
        <f>IF(Config!$C$6=1,Ene!AQ19,IF(Config!$C$6=2,Feb!AQ19,IF(Config!$C$6=3,Mar!AQ19,IF(Config!$C$6=4,Abr!AQ19,IF(Config!$C$6=5,May!AQ19,IF(Config!$C$6=6,Jun!AQ19,IF(Config!$C$6=7,Jul!AQ19,IF(Config!$C$6=8,Ago!AQ19,IF(Config!$C$6=9,Set!AQ19,IF(Config!$C$6=10,Oct!AQ19,IF(Config!$C$6=11,Nov!AQ19,IF(Config!$C$6=12,Dic!AQ19,0))))))))))))</f>
        <v>0</v>
      </c>
      <c r="AR19" s="177">
        <f>IF(Config!$C$6=1,Ene!AR19,IF(Config!$C$6=2,Feb!AR19,IF(Config!$C$6=3,Mar!AR19,IF(Config!$C$6=4,Abr!AR19,IF(Config!$C$6=5,May!AR19,IF(Config!$C$6=6,Jun!AR19,IF(Config!$C$6=7,Jul!AR19,IF(Config!$C$6=8,Ago!AR19,IF(Config!$C$6=9,Set!AR19,IF(Config!$C$6=10,Oct!AR19,IF(Config!$C$6=11,Nov!AR19,IF(Config!$C$6=12,Dic!AR19,0))))))))))))</f>
        <v>1</v>
      </c>
      <c r="AT19" s="48">
        <f t="shared" si="10"/>
        <v>0</v>
      </c>
      <c r="AU19" s="48">
        <f t="shared" si="7"/>
        <v>27</v>
      </c>
      <c r="AV19" s="48">
        <f t="shared" si="8"/>
        <v>2</v>
      </c>
      <c r="AW19" s="48">
        <f>+SUM(S19:V19)</f>
        <v>30</v>
      </c>
      <c r="AX19" s="48">
        <f t="shared" si="1"/>
        <v>43</v>
      </c>
      <c r="AY19" s="48">
        <f t="shared" si="2"/>
        <v>12</v>
      </c>
      <c r="AZ19" s="48">
        <f t="shared" si="3"/>
        <v>9</v>
      </c>
      <c r="BA19" s="49">
        <f t="shared" si="4"/>
        <v>5</v>
      </c>
      <c r="BB19" s="48">
        <f t="shared" si="5"/>
        <v>4</v>
      </c>
      <c r="BC19" s="65">
        <f t="shared" si="9"/>
        <v>132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f>IF(Config!$C$6=1,Ene!D20,IF(Config!$C$6=2,Feb!D20,IF(Config!$C$6=3,Mar!D20,IF(Config!$C$6=4,Abr!D20,IF(Config!$C$6=5,May!D20,IF(Config!$C$6=6,Jun!D20,IF(Config!$C$6=7,Jul!D20,IF(Config!$C$6=8,Ago!D20,IF(Config!$C$6=9,Set!D20,IF(Config!$C$6=10,Oct!D20,IF(Config!$C$6=11,Nov!D20,IF(Config!$C$6=12,Dic!D20,0))))))))))))</f>
        <v>2</v>
      </c>
      <c r="E20" s="177">
        <f>IF(Config!$C$6=1,Ene!E20,IF(Config!$C$6=2,Feb!E20,IF(Config!$C$6=3,Mar!E20,IF(Config!$C$6=4,Abr!E20,IF(Config!$C$6=5,May!E20,IF(Config!$C$6=6,Jun!E20,IF(Config!$C$6=7,Jul!E20,IF(Config!$C$6=8,Ago!E20,IF(Config!$C$6=9,Set!E20,IF(Config!$C$6=10,Oct!E20,IF(Config!$C$6=11,Nov!E20,IF(Config!$C$6=12,Dic!E20,0))))))))))))</f>
        <v>0</v>
      </c>
      <c r="F20" s="177">
        <f>IF(Config!$C$6=1,Ene!F20,IF(Config!$C$6=2,Feb!F20,IF(Config!$C$6=3,Mar!F20,IF(Config!$C$6=4,Abr!F20,IF(Config!$C$6=5,May!F20,IF(Config!$C$6=6,Jun!F20,IF(Config!$C$6=7,Jul!F20,IF(Config!$C$6=8,Ago!F20,IF(Config!$C$6=9,Set!F20,IF(Config!$C$6=10,Oct!F20,IF(Config!$C$6=11,Nov!F20,IF(Config!$C$6=12,Dic!F20,0))))))))))))</f>
        <v>257</v>
      </c>
      <c r="G20" s="177">
        <f>IF(Config!$C$6=1,Ene!G20,IF(Config!$C$6=2,Feb!G20,IF(Config!$C$6=3,Mar!G20,IF(Config!$C$6=4,Abr!G20,IF(Config!$C$6=5,May!G20,IF(Config!$C$6=6,Jun!G20,IF(Config!$C$6=7,Jul!G20,IF(Config!$C$6=8,Ago!G20,IF(Config!$C$6=9,Set!G20,IF(Config!$C$6=10,Oct!G20,IF(Config!$C$6=11,Nov!G20,IF(Config!$C$6=12,Dic!G20,0))))))))))))</f>
        <v>22</v>
      </c>
      <c r="H20" s="177">
        <f>IF(Config!$C$6=1,Ene!H20,IF(Config!$C$6=2,Feb!H20,IF(Config!$C$6=3,Mar!H20,IF(Config!$C$6=4,Abr!H20,IF(Config!$C$6=5,May!H20,IF(Config!$C$6=6,Jun!H20,IF(Config!$C$6=7,Jul!H20,IF(Config!$C$6=8,Ago!H20,IF(Config!$C$6=9,Set!H20,IF(Config!$C$6=10,Oct!H20,IF(Config!$C$6=11,Nov!H20,IF(Config!$C$6=12,Dic!H20,0))))))))))))</f>
        <v>10</v>
      </c>
      <c r="I20" s="177">
        <f>IF(Config!$C$6=1,Ene!I20,IF(Config!$C$6=2,Feb!I20,IF(Config!$C$6=3,Mar!I20,IF(Config!$C$6=4,Abr!I20,IF(Config!$C$6=5,May!I20,IF(Config!$C$6=6,Jun!I20,IF(Config!$C$6=7,Jul!I20,IF(Config!$C$6=8,Ago!I20,IF(Config!$C$6=9,Set!I20,IF(Config!$C$6=10,Oct!I20,IF(Config!$C$6=11,Nov!I20,IF(Config!$C$6=12,Dic!I20,0))))))))))))</f>
        <v>9</v>
      </c>
      <c r="J20" s="177">
        <f>IF(Config!$C$6=1,Ene!J20,IF(Config!$C$6=2,Feb!J20,IF(Config!$C$6=3,Mar!J20,IF(Config!$C$6=4,Abr!J20,IF(Config!$C$6=5,May!J20,IF(Config!$C$6=6,Jun!J20,IF(Config!$C$6=7,Jul!J20,IF(Config!$C$6=8,Ago!J20,IF(Config!$C$6=9,Set!J20,IF(Config!$C$6=10,Oct!J20,IF(Config!$C$6=11,Nov!J20,IF(Config!$C$6=12,Dic!J20,0))))))))))))</f>
        <v>52</v>
      </c>
      <c r="K20" s="177">
        <f>IF(Config!$C$6=1,Ene!K20,IF(Config!$C$6=2,Feb!K20,IF(Config!$C$6=3,Mar!K20,IF(Config!$C$6=4,Abr!K20,IF(Config!$C$6=5,May!K20,IF(Config!$C$6=6,Jun!K20,IF(Config!$C$6=7,Jul!K20,IF(Config!$C$6=8,Ago!K20,IF(Config!$C$6=9,Set!K20,IF(Config!$C$6=10,Oct!K20,IF(Config!$C$6=11,Nov!K20,IF(Config!$C$6=12,Dic!K20,0))))))))))))</f>
        <v>4</v>
      </c>
      <c r="L20" s="177">
        <f>IF(Config!$C$6=1,Ene!L20,IF(Config!$C$6=2,Feb!L20,IF(Config!$C$6=3,Mar!L20,IF(Config!$C$6=4,Abr!L20,IF(Config!$C$6=5,May!L20,IF(Config!$C$6=6,Jun!L20,IF(Config!$C$6=7,Jul!L20,IF(Config!$C$6=8,Ago!L20,IF(Config!$C$6=9,Set!L20,IF(Config!$C$6=10,Oct!L20,IF(Config!$C$6=11,Nov!L20,IF(Config!$C$6=12,Dic!L20,0))))))))))))</f>
        <v>6</v>
      </c>
      <c r="M20" s="177">
        <f>IF(Config!$C$6=1,Ene!M20,IF(Config!$C$6=2,Feb!M20,IF(Config!$C$6=3,Mar!M20,IF(Config!$C$6=4,Abr!M20,IF(Config!$C$6=5,May!M20,IF(Config!$C$6=6,Jun!M20,IF(Config!$C$6=7,Jul!M20,IF(Config!$C$6=8,Ago!M20,IF(Config!$C$6=9,Set!M20,IF(Config!$C$6=10,Oct!M20,IF(Config!$C$6=11,Nov!M20,IF(Config!$C$6=12,Dic!M20,0))))))))))))</f>
        <v>11</v>
      </c>
      <c r="N20" s="177">
        <f>IF(Config!$C$6=1,Ene!N20,IF(Config!$C$6=2,Feb!N20,IF(Config!$C$6=3,Mar!N20,IF(Config!$C$6=4,Abr!N20,IF(Config!$C$6=5,May!N20,IF(Config!$C$6=6,Jun!N20,IF(Config!$C$6=7,Jul!N20,IF(Config!$C$6=8,Ago!N20,IF(Config!$C$6=9,Set!N20,IF(Config!$C$6=10,Oct!N20,IF(Config!$C$6=11,Nov!N20,IF(Config!$C$6=12,Dic!N20,0))))))))))))</f>
        <v>17</v>
      </c>
      <c r="O20" s="177">
        <f>IF(Config!$C$6=1,Ene!O20,IF(Config!$C$6=2,Feb!O20,IF(Config!$C$6=3,Mar!O20,IF(Config!$C$6=4,Abr!O20,IF(Config!$C$6=5,May!O20,IF(Config!$C$6=6,Jun!O20,IF(Config!$C$6=7,Jul!O20,IF(Config!$C$6=8,Ago!O20,IF(Config!$C$6=9,Set!O20,IF(Config!$C$6=10,Oct!O20,IF(Config!$C$6=11,Nov!O20,IF(Config!$C$6=12,Dic!O20,0))))))))))))</f>
        <v>0</v>
      </c>
      <c r="P20" s="177">
        <f>IF(Config!$C$6=1,Ene!P20,IF(Config!$C$6=2,Feb!P20,IF(Config!$C$6=3,Mar!P20,IF(Config!$C$6=4,Abr!P20,IF(Config!$C$6=5,May!P20,IF(Config!$C$6=6,Jun!P20,IF(Config!$C$6=7,Jul!P20,IF(Config!$C$6=8,Ago!P20,IF(Config!$C$6=9,Set!P20,IF(Config!$C$6=10,Oct!P20,IF(Config!$C$6=11,Nov!P20,IF(Config!$C$6=12,Dic!P20,0))))))))))))</f>
        <v>6</v>
      </c>
      <c r="Q20" s="177">
        <f>IF(Config!$C$6=1,Ene!Q20,IF(Config!$C$6=2,Feb!Q20,IF(Config!$C$6=3,Mar!Q20,IF(Config!$C$6=4,Abr!Q20,IF(Config!$C$6=5,May!Q20,IF(Config!$C$6=6,Jun!Q20,IF(Config!$C$6=7,Jul!Q20,IF(Config!$C$6=8,Ago!Q20,IF(Config!$C$6=9,Set!Q20,IF(Config!$C$6=10,Oct!Q20,IF(Config!$C$6=11,Nov!Q20,IF(Config!$C$6=12,Dic!Q20,0))))))))))))</f>
        <v>3</v>
      </c>
      <c r="R20" s="177">
        <f>IF(Config!$C$6=1,Ene!R20,IF(Config!$C$6=2,Feb!R20,IF(Config!$C$6=3,Mar!R20,IF(Config!$C$6=4,Abr!R20,IF(Config!$C$6=5,May!R20,IF(Config!$C$6=6,Jun!R20,IF(Config!$C$6=7,Jul!R20,IF(Config!$C$6=8,Ago!R20,IF(Config!$C$6=9,Set!R20,IF(Config!$C$6=10,Oct!R20,IF(Config!$C$6=11,Nov!R20,IF(Config!$C$6=12,Dic!R20,0))))))))))))</f>
        <v>6</v>
      </c>
      <c r="S20" s="177">
        <f>IF(Config!$C$6=1,Ene!S20,IF(Config!$C$6=2,Feb!S20,IF(Config!$C$6=3,Mar!S20,IF(Config!$C$6=4,Abr!S20,IF(Config!$C$6=5,May!S20,IF(Config!$C$6=6,Jun!S20,IF(Config!$C$6=7,Jul!S20,IF(Config!$C$6=8,Ago!S20,IF(Config!$C$6=9,Set!S20,IF(Config!$C$6=10,Oct!S20,IF(Config!$C$6=11,Nov!S20,IF(Config!$C$6=12,Dic!S20,0))))))))))))</f>
        <v>53</v>
      </c>
      <c r="T20" s="177">
        <f>IF(Config!$C$6=1,Ene!T20,IF(Config!$C$6=2,Feb!T20,IF(Config!$C$6=3,Mar!T20,IF(Config!$C$6=4,Abr!T20,IF(Config!$C$6=5,May!T20,IF(Config!$C$6=6,Jun!T20,IF(Config!$C$6=7,Jul!T20,IF(Config!$C$6=8,Ago!T20,IF(Config!$C$6=9,Set!T20,IF(Config!$C$6=10,Oct!T20,IF(Config!$C$6=11,Nov!T20,IF(Config!$C$6=12,Dic!T20,0))))))))))))</f>
        <v>10</v>
      </c>
      <c r="U20" s="177">
        <f>IF(Config!$C$6=1,Ene!U20,IF(Config!$C$6=2,Feb!U20,IF(Config!$C$6=3,Mar!U20,IF(Config!$C$6=4,Abr!U20,IF(Config!$C$6=5,May!U20,IF(Config!$C$6=6,Jun!U20,IF(Config!$C$6=7,Jul!U20,IF(Config!$C$6=8,Ago!U20,IF(Config!$C$6=9,Set!U20,IF(Config!$C$6=10,Oct!U20,IF(Config!$C$6=11,Nov!U20,IF(Config!$C$6=12,Dic!U20,0))))))))))))</f>
        <v>15</v>
      </c>
      <c r="V20" s="177">
        <f>IF(Config!$C$6=1,Ene!V20,IF(Config!$C$6=2,Feb!V20,IF(Config!$C$6=3,Mar!V20,IF(Config!$C$6=4,Abr!V20,IF(Config!$C$6=5,May!V20,IF(Config!$C$6=6,Jun!V20,IF(Config!$C$6=7,Jul!V20,IF(Config!$C$6=8,Ago!V20,IF(Config!$C$6=9,Set!V20,IF(Config!$C$6=10,Oct!V20,IF(Config!$C$6=11,Nov!V20,IF(Config!$C$6=12,Dic!V20,0))))))))))))</f>
        <v>30</v>
      </c>
      <c r="W20" s="177">
        <f>IF(Config!$C$6=1,Ene!W20,IF(Config!$C$6=2,Feb!W20,IF(Config!$C$6=3,Mar!W20,IF(Config!$C$6=4,Abr!W20,IF(Config!$C$6=5,May!W20,IF(Config!$C$6=6,Jun!W20,IF(Config!$C$6=7,Jul!W20,IF(Config!$C$6=8,Ago!W20,IF(Config!$C$6=9,Set!W20,IF(Config!$C$6=10,Oct!W20,IF(Config!$C$6=11,Nov!W20,IF(Config!$C$6=12,Dic!W20,0))))))))))))</f>
        <v>27</v>
      </c>
      <c r="X20" s="177">
        <f>IF(Config!$C$6=1,Ene!X20,IF(Config!$C$6=2,Feb!X20,IF(Config!$C$6=3,Mar!X20,IF(Config!$C$6=4,Abr!X20,IF(Config!$C$6=5,May!X20,IF(Config!$C$6=6,Jun!X20,IF(Config!$C$6=7,Jul!X20,IF(Config!$C$6=8,Ago!X20,IF(Config!$C$6=9,Set!X20,IF(Config!$C$6=10,Oct!X20,IF(Config!$C$6=11,Nov!X20,IF(Config!$C$6=12,Dic!X20,0))))))))))))</f>
        <v>137</v>
      </c>
      <c r="Y20" s="177">
        <f>IF(Config!$C$6=1,Ene!Y20,IF(Config!$C$6=2,Feb!Y20,IF(Config!$C$6=3,Mar!Y20,IF(Config!$C$6=4,Abr!Y20,IF(Config!$C$6=5,May!Y20,IF(Config!$C$6=6,Jun!Y20,IF(Config!$C$6=7,Jul!Y20,IF(Config!$C$6=8,Ago!Y20,IF(Config!$C$6=9,Set!Y20,IF(Config!$C$6=10,Oct!Y20,IF(Config!$C$6=11,Nov!Y20,IF(Config!$C$6=12,Dic!Y20,0))))))))))))</f>
        <v>3</v>
      </c>
      <c r="Z20" s="177">
        <f>IF(Config!$C$6=1,Ene!Z20,IF(Config!$C$6=2,Feb!Z20,IF(Config!$C$6=3,Mar!Z20,IF(Config!$C$6=4,Abr!Z20,IF(Config!$C$6=5,May!Z20,IF(Config!$C$6=6,Jun!Z20,IF(Config!$C$6=7,Jul!Z20,IF(Config!$C$6=8,Ago!Z20,IF(Config!$C$6=9,Set!Z20,IF(Config!$C$6=10,Oct!Z20,IF(Config!$C$6=11,Nov!Z20,IF(Config!$C$6=12,Dic!Z20,0))))))))))))</f>
        <v>57</v>
      </c>
      <c r="AA20" s="177">
        <f>IF(Config!$C$6=1,Ene!AA20,IF(Config!$C$6=2,Feb!AA20,IF(Config!$C$6=3,Mar!AA20,IF(Config!$C$6=4,Abr!AA20,IF(Config!$C$6=5,May!AA20,IF(Config!$C$6=6,Jun!AA20,IF(Config!$C$6=7,Jul!AA20,IF(Config!$C$6=8,Ago!AA20,IF(Config!$C$6=9,Set!AA20,IF(Config!$C$6=10,Oct!AA20,IF(Config!$C$6=11,Nov!AA20,IF(Config!$C$6=12,Dic!AA20,0))))))))))))</f>
        <v>9</v>
      </c>
      <c r="AB20" s="177">
        <f>IF(Config!$C$6=1,Ene!AB20,IF(Config!$C$6=2,Feb!AB20,IF(Config!$C$6=3,Mar!AB20,IF(Config!$C$6=4,Abr!AB20,IF(Config!$C$6=5,May!AB20,IF(Config!$C$6=6,Jun!AB20,IF(Config!$C$6=7,Jul!AB20,IF(Config!$C$6=8,Ago!AB20,IF(Config!$C$6=9,Set!AB20,IF(Config!$C$6=10,Oct!AB20,IF(Config!$C$6=11,Nov!AB20,IF(Config!$C$6=12,Dic!AB20,0))))))))))))</f>
        <v>10</v>
      </c>
      <c r="AC20" s="177">
        <f>IF(Config!$C$6=1,Ene!AC20,IF(Config!$C$6=2,Feb!AC20,IF(Config!$C$6=3,Mar!AC20,IF(Config!$C$6=4,Abr!AC20,IF(Config!$C$6=5,May!AC20,IF(Config!$C$6=6,Jun!AC20,IF(Config!$C$6=7,Jul!AC20,IF(Config!$C$6=8,Ago!AC20,IF(Config!$C$6=9,Set!AC20,IF(Config!$C$6=10,Oct!AC20,IF(Config!$C$6=11,Nov!AC20,IF(Config!$C$6=12,Dic!AC20,0))))))))))))</f>
        <v>34</v>
      </c>
      <c r="AD20" s="177">
        <f>IF(Config!$C$6=1,Ene!AD20,IF(Config!$C$6=2,Feb!AD20,IF(Config!$C$6=3,Mar!AD20,IF(Config!$C$6=4,Abr!AD20,IF(Config!$C$6=5,May!AD20,IF(Config!$C$6=6,Jun!AD20,IF(Config!$C$6=7,Jul!AD20,IF(Config!$C$6=8,Ago!AD20,IF(Config!$C$6=9,Set!AD20,IF(Config!$C$6=10,Oct!AD20,IF(Config!$C$6=11,Nov!AD20,IF(Config!$C$6=12,Dic!AD20,0))))))))))))</f>
        <v>18</v>
      </c>
      <c r="AE20" s="177">
        <f>IF(Config!$C$6=1,Ene!AE20,IF(Config!$C$6=2,Feb!AE20,IF(Config!$C$6=3,Mar!AE20,IF(Config!$C$6=4,Abr!AE20,IF(Config!$C$6=5,May!AE20,IF(Config!$C$6=6,Jun!AE20,IF(Config!$C$6=7,Jul!AE20,IF(Config!$C$6=8,Ago!AE20,IF(Config!$C$6=9,Set!AE20,IF(Config!$C$6=10,Oct!AE20,IF(Config!$C$6=11,Nov!AE20,IF(Config!$C$6=12,Dic!AE20,0))))))))))))</f>
        <v>22</v>
      </c>
      <c r="AF20" s="177">
        <f>IF(Config!$C$6=1,Ene!AF20,IF(Config!$C$6=2,Feb!AF20,IF(Config!$C$6=3,Mar!AF20,IF(Config!$C$6=4,Abr!AF20,IF(Config!$C$6=5,May!AF20,IF(Config!$C$6=6,Jun!AF20,IF(Config!$C$6=7,Jul!AF20,IF(Config!$C$6=8,Ago!AF20,IF(Config!$C$6=9,Set!AF20,IF(Config!$C$6=10,Oct!AF20,IF(Config!$C$6=11,Nov!AF20,IF(Config!$C$6=12,Dic!AF20,0))))))))))))</f>
        <v>24</v>
      </c>
      <c r="AG20" s="177">
        <f>IF(Config!$C$6=1,Ene!AG20,IF(Config!$C$6=2,Feb!AG20,IF(Config!$C$6=3,Mar!AG20,IF(Config!$C$6=4,Abr!AG20,IF(Config!$C$6=5,May!AG20,IF(Config!$C$6=6,Jun!AG20,IF(Config!$C$6=7,Jul!AG20,IF(Config!$C$6=8,Ago!AG20,IF(Config!$C$6=9,Set!AG20,IF(Config!$C$6=10,Oct!AG20,IF(Config!$C$6=11,Nov!AG20,IF(Config!$C$6=12,Dic!AG20,0))))))))))))</f>
        <v>18</v>
      </c>
      <c r="AH20" s="177">
        <f>IF(Config!$C$6=1,Ene!AH20,IF(Config!$C$6=2,Feb!AH20,IF(Config!$C$6=3,Mar!AH20,IF(Config!$C$6=4,Abr!AH20,IF(Config!$C$6=5,May!AH20,IF(Config!$C$6=6,Jun!AH20,IF(Config!$C$6=7,Jul!AH20,IF(Config!$C$6=8,Ago!AH20,IF(Config!$C$6=9,Set!AH20,IF(Config!$C$6=10,Oct!AH20,IF(Config!$C$6=11,Nov!AH20,IF(Config!$C$6=12,Dic!AH20,0))))))))))))</f>
        <v>14</v>
      </c>
      <c r="AI20" s="177">
        <f>IF(Config!$C$6=1,Ene!AI20,IF(Config!$C$6=2,Feb!AI20,IF(Config!$C$6=3,Mar!AI20,IF(Config!$C$6=4,Abr!AI20,IF(Config!$C$6=5,May!AI20,IF(Config!$C$6=6,Jun!AI20,IF(Config!$C$6=7,Jul!AI20,IF(Config!$C$6=8,Ago!AI20,IF(Config!$C$6=9,Set!AI20,IF(Config!$C$6=10,Oct!AI20,IF(Config!$C$6=11,Nov!AI20,IF(Config!$C$6=12,Dic!AI20,0))))))))))))</f>
        <v>6</v>
      </c>
      <c r="AJ20" s="177">
        <f>IF(Config!$C$6=1,Ene!AJ20,IF(Config!$C$6=2,Feb!AJ20,IF(Config!$C$6=3,Mar!AJ20,IF(Config!$C$6=4,Abr!AJ20,IF(Config!$C$6=5,May!AJ20,IF(Config!$C$6=6,Jun!AJ20,IF(Config!$C$6=7,Jul!AJ20,IF(Config!$C$6=8,Ago!AJ20,IF(Config!$C$6=9,Set!AJ20,IF(Config!$C$6=10,Oct!AJ20,IF(Config!$C$6=11,Nov!AJ20,IF(Config!$C$6=12,Dic!AJ20,0))))))))))))</f>
        <v>12</v>
      </c>
      <c r="AK20" s="177">
        <f>IF(Config!$C$6=1,Ene!AK20,IF(Config!$C$6=2,Feb!AK20,IF(Config!$C$6=3,Mar!AK20,IF(Config!$C$6=4,Abr!AK20,IF(Config!$C$6=5,May!AK20,IF(Config!$C$6=6,Jun!AK20,IF(Config!$C$6=7,Jul!AK20,IF(Config!$C$6=8,Ago!AK20,IF(Config!$C$6=9,Set!AK20,IF(Config!$C$6=10,Oct!AK20,IF(Config!$C$6=11,Nov!AK20,IF(Config!$C$6=12,Dic!AK20,0))))))))))))</f>
        <v>10</v>
      </c>
      <c r="AL20" s="177">
        <f>IF(Config!$C$6=1,Ene!AL20,IF(Config!$C$6=2,Feb!AL20,IF(Config!$C$6=3,Mar!AL20,IF(Config!$C$6=4,Abr!AL20,IF(Config!$C$6=5,May!AL20,IF(Config!$C$6=6,Jun!AL20,IF(Config!$C$6=7,Jul!AL20,IF(Config!$C$6=8,Ago!AL20,IF(Config!$C$6=9,Set!AL20,IF(Config!$C$6=10,Oct!AL20,IF(Config!$C$6=11,Nov!AL20,IF(Config!$C$6=12,Dic!AL20,0))))))))))))</f>
        <v>9</v>
      </c>
      <c r="AM20" s="177">
        <f>IF(Config!$C$6=1,Ene!AM20,IF(Config!$C$6=2,Feb!AM20,IF(Config!$C$6=3,Mar!AM20,IF(Config!$C$6=4,Abr!AM20,IF(Config!$C$6=5,May!AM20,IF(Config!$C$6=6,Jun!AM20,IF(Config!$C$6=7,Jul!AM20,IF(Config!$C$6=8,Ago!AM20,IF(Config!$C$6=9,Set!AM20,IF(Config!$C$6=10,Oct!AM20,IF(Config!$C$6=11,Nov!AM20,IF(Config!$C$6=12,Dic!AM20,0))))))))))))</f>
        <v>9</v>
      </c>
      <c r="AN20" s="177">
        <f>IF(Config!$C$6=1,Ene!AN20,IF(Config!$C$6=2,Feb!AN20,IF(Config!$C$6=3,Mar!AN20,IF(Config!$C$6=4,Abr!AN20,IF(Config!$C$6=5,May!AN20,IF(Config!$C$6=6,Jun!AN20,IF(Config!$C$6=7,Jul!AN20,IF(Config!$C$6=8,Ago!AN20,IF(Config!$C$6=9,Set!AN20,IF(Config!$C$6=10,Oct!AN20,IF(Config!$C$6=11,Nov!AN20,IF(Config!$C$6=12,Dic!AN20,0))))))))))))</f>
        <v>3</v>
      </c>
      <c r="AO20" s="177">
        <f>IF(Config!$C$6=1,Ene!AO20,IF(Config!$C$6=2,Feb!AO20,IF(Config!$C$6=3,Mar!AO20,IF(Config!$C$6=4,Abr!AO20,IF(Config!$C$6=5,May!AO20,IF(Config!$C$6=6,Jun!AO20,IF(Config!$C$6=7,Jul!AO20,IF(Config!$C$6=8,Ago!AO20,IF(Config!$C$6=9,Set!AO20,IF(Config!$C$6=10,Oct!AO20,IF(Config!$C$6=11,Nov!AO20,IF(Config!$C$6=12,Dic!AO20,0))))))))))))</f>
        <v>26</v>
      </c>
      <c r="AP20" s="177">
        <f>IF(Config!$C$6=1,Ene!AP20,IF(Config!$C$6=2,Feb!AP20,IF(Config!$C$6=3,Mar!AP20,IF(Config!$C$6=4,Abr!AP20,IF(Config!$C$6=5,May!AP20,IF(Config!$C$6=6,Jun!AP20,IF(Config!$C$6=7,Jul!AP20,IF(Config!$C$6=8,Ago!AP20,IF(Config!$C$6=9,Set!AP20,IF(Config!$C$6=10,Oct!AP20,IF(Config!$C$6=11,Nov!AP20,IF(Config!$C$6=12,Dic!AP20,0))))))))))))</f>
        <v>0</v>
      </c>
      <c r="AQ20" s="177">
        <f>IF(Config!$C$6=1,Ene!AQ20,IF(Config!$C$6=2,Feb!AQ20,IF(Config!$C$6=3,Mar!AQ20,IF(Config!$C$6=4,Abr!AQ20,IF(Config!$C$6=5,May!AQ20,IF(Config!$C$6=6,Jun!AQ20,IF(Config!$C$6=7,Jul!AQ20,IF(Config!$C$6=8,Ago!AQ20,IF(Config!$C$6=9,Set!AQ20,IF(Config!$C$6=10,Oct!AQ20,IF(Config!$C$6=11,Nov!AQ20,IF(Config!$C$6=12,Dic!AQ20,0))))))))))))</f>
        <v>2</v>
      </c>
      <c r="AR20" s="177">
        <f>IF(Config!$C$6=1,Ene!AR20,IF(Config!$C$6=2,Feb!AR20,IF(Config!$C$6=3,Mar!AR20,IF(Config!$C$6=4,Abr!AR20,IF(Config!$C$6=5,May!AR20,IF(Config!$C$6=6,Jun!AR20,IF(Config!$C$6=7,Jul!AR20,IF(Config!$C$6=8,Ago!AR20,IF(Config!$C$6=9,Set!AR20,IF(Config!$C$6=10,Oct!AR20,IF(Config!$C$6=11,Nov!AR20,IF(Config!$C$6=12,Dic!AR20,0))))))))))))</f>
        <v>15</v>
      </c>
      <c r="AT20" s="48">
        <f t="shared" si="10"/>
        <v>2</v>
      </c>
      <c r="AU20" s="48">
        <f t="shared" si="7"/>
        <v>388</v>
      </c>
      <c r="AV20" s="48">
        <f t="shared" si="8"/>
        <v>15</v>
      </c>
      <c r="AW20" s="48">
        <f t="shared" si="0"/>
        <v>108</v>
      </c>
      <c r="AX20" s="48">
        <f t="shared" si="1"/>
        <v>243</v>
      </c>
      <c r="AY20" s="48">
        <f t="shared" si="2"/>
        <v>116</v>
      </c>
      <c r="AZ20" s="48">
        <f t="shared" si="3"/>
        <v>32</v>
      </c>
      <c r="BA20" s="49">
        <f t="shared" si="4"/>
        <v>31</v>
      </c>
      <c r="BB20" s="48">
        <f t="shared" si="5"/>
        <v>43</v>
      </c>
      <c r="BC20" s="65">
        <f t="shared" si="9"/>
        <v>978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f>IF(Config!$C$6=1,Ene!D21,IF(Config!$C$6=2,Feb!D21,IF(Config!$C$6=3,Mar!D21,IF(Config!$C$6=4,Abr!D21,IF(Config!$C$6=5,May!D21,IF(Config!$C$6=6,Jun!D21,IF(Config!$C$6=7,Jul!D21,IF(Config!$C$6=8,Ago!D21,IF(Config!$C$6=9,Set!D21,IF(Config!$C$6=10,Oct!D21,IF(Config!$C$6=11,Nov!D21,IF(Config!$C$6=12,Dic!D21,0))))))))))))</f>
        <v>0</v>
      </c>
      <c r="E21" s="177">
        <f>IF(Config!$C$6=1,Ene!E21,IF(Config!$C$6=2,Feb!E21,IF(Config!$C$6=3,Mar!E21,IF(Config!$C$6=4,Abr!E21,IF(Config!$C$6=5,May!E21,IF(Config!$C$6=6,Jun!E21,IF(Config!$C$6=7,Jul!E21,IF(Config!$C$6=8,Ago!E21,IF(Config!$C$6=9,Set!E21,IF(Config!$C$6=10,Oct!E21,IF(Config!$C$6=11,Nov!E21,IF(Config!$C$6=12,Dic!E21,0))))))))))))</f>
        <v>0</v>
      </c>
      <c r="F21" s="177">
        <f>IF(Config!$C$6=1,Ene!F21,IF(Config!$C$6=2,Feb!F21,IF(Config!$C$6=3,Mar!F21,IF(Config!$C$6=4,Abr!F21,IF(Config!$C$6=5,May!F21,IF(Config!$C$6=6,Jun!F21,IF(Config!$C$6=7,Jul!F21,IF(Config!$C$6=8,Ago!F21,IF(Config!$C$6=9,Set!F21,IF(Config!$C$6=10,Oct!F21,IF(Config!$C$6=11,Nov!F21,IF(Config!$C$6=12,Dic!F21,0))))))))))))</f>
        <v>265</v>
      </c>
      <c r="G21" s="177">
        <f>IF(Config!$C$6=1,Ene!G21,IF(Config!$C$6=2,Feb!G21,IF(Config!$C$6=3,Mar!G21,IF(Config!$C$6=4,Abr!G21,IF(Config!$C$6=5,May!G21,IF(Config!$C$6=6,Jun!G21,IF(Config!$C$6=7,Jul!G21,IF(Config!$C$6=8,Ago!G21,IF(Config!$C$6=9,Set!G21,IF(Config!$C$6=10,Oct!G21,IF(Config!$C$6=11,Nov!G21,IF(Config!$C$6=12,Dic!G21,0))))))))))))</f>
        <v>8</v>
      </c>
      <c r="H21" s="177">
        <f>IF(Config!$C$6=1,Ene!H21,IF(Config!$C$6=2,Feb!H21,IF(Config!$C$6=3,Mar!H21,IF(Config!$C$6=4,Abr!H21,IF(Config!$C$6=5,May!H21,IF(Config!$C$6=6,Jun!H21,IF(Config!$C$6=7,Jul!H21,IF(Config!$C$6=8,Ago!H21,IF(Config!$C$6=9,Set!H21,IF(Config!$C$6=10,Oct!H21,IF(Config!$C$6=11,Nov!H21,IF(Config!$C$6=12,Dic!H21,0))))))))))))</f>
        <v>22</v>
      </c>
      <c r="I21" s="177">
        <f>IF(Config!$C$6=1,Ene!I21,IF(Config!$C$6=2,Feb!I21,IF(Config!$C$6=3,Mar!I21,IF(Config!$C$6=4,Abr!I21,IF(Config!$C$6=5,May!I21,IF(Config!$C$6=6,Jun!I21,IF(Config!$C$6=7,Jul!I21,IF(Config!$C$6=8,Ago!I21,IF(Config!$C$6=9,Set!I21,IF(Config!$C$6=10,Oct!I21,IF(Config!$C$6=11,Nov!I21,IF(Config!$C$6=12,Dic!I21,0))))))))))))</f>
        <v>7</v>
      </c>
      <c r="J21" s="177">
        <f>IF(Config!$C$6=1,Ene!J21,IF(Config!$C$6=2,Feb!J21,IF(Config!$C$6=3,Mar!J21,IF(Config!$C$6=4,Abr!J21,IF(Config!$C$6=5,May!J21,IF(Config!$C$6=6,Jun!J21,IF(Config!$C$6=7,Jul!J21,IF(Config!$C$6=8,Ago!J21,IF(Config!$C$6=9,Set!J21,IF(Config!$C$6=10,Oct!J21,IF(Config!$C$6=11,Nov!J21,IF(Config!$C$6=12,Dic!J21,0))))))))))))</f>
        <v>7</v>
      </c>
      <c r="K21" s="177">
        <f>IF(Config!$C$6=1,Ene!K21,IF(Config!$C$6=2,Feb!K21,IF(Config!$C$6=3,Mar!K21,IF(Config!$C$6=4,Abr!K21,IF(Config!$C$6=5,May!K21,IF(Config!$C$6=6,Jun!K21,IF(Config!$C$6=7,Jul!K21,IF(Config!$C$6=8,Ago!K21,IF(Config!$C$6=9,Set!K21,IF(Config!$C$6=10,Oct!K21,IF(Config!$C$6=11,Nov!K21,IF(Config!$C$6=12,Dic!K21,0))))))))))))</f>
        <v>1</v>
      </c>
      <c r="L21" s="177">
        <f>IF(Config!$C$6=1,Ene!L21,IF(Config!$C$6=2,Feb!L21,IF(Config!$C$6=3,Mar!L21,IF(Config!$C$6=4,Abr!L21,IF(Config!$C$6=5,May!L21,IF(Config!$C$6=6,Jun!L21,IF(Config!$C$6=7,Jul!L21,IF(Config!$C$6=8,Ago!L21,IF(Config!$C$6=9,Set!L21,IF(Config!$C$6=10,Oct!L21,IF(Config!$C$6=11,Nov!L21,IF(Config!$C$6=12,Dic!L21,0))))))))))))</f>
        <v>26</v>
      </c>
      <c r="M21" s="177">
        <f>IF(Config!$C$6=1,Ene!M21,IF(Config!$C$6=2,Feb!M21,IF(Config!$C$6=3,Mar!M21,IF(Config!$C$6=4,Abr!M21,IF(Config!$C$6=5,May!M21,IF(Config!$C$6=6,Jun!M21,IF(Config!$C$6=7,Jul!M21,IF(Config!$C$6=8,Ago!M21,IF(Config!$C$6=9,Set!M21,IF(Config!$C$6=10,Oct!M21,IF(Config!$C$6=11,Nov!M21,IF(Config!$C$6=12,Dic!M21,0))))))))))))</f>
        <v>13</v>
      </c>
      <c r="N21" s="177">
        <f>IF(Config!$C$6=1,Ene!N21,IF(Config!$C$6=2,Feb!N21,IF(Config!$C$6=3,Mar!N21,IF(Config!$C$6=4,Abr!N21,IF(Config!$C$6=5,May!N21,IF(Config!$C$6=6,Jun!N21,IF(Config!$C$6=7,Jul!N21,IF(Config!$C$6=8,Ago!N21,IF(Config!$C$6=9,Set!N21,IF(Config!$C$6=10,Oct!N21,IF(Config!$C$6=11,Nov!N21,IF(Config!$C$6=12,Dic!N21,0))))))))))))</f>
        <v>27</v>
      </c>
      <c r="O21" s="177">
        <f>IF(Config!$C$6=1,Ene!O21,IF(Config!$C$6=2,Feb!O21,IF(Config!$C$6=3,Mar!O21,IF(Config!$C$6=4,Abr!O21,IF(Config!$C$6=5,May!O21,IF(Config!$C$6=6,Jun!O21,IF(Config!$C$6=7,Jul!O21,IF(Config!$C$6=8,Ago!O21,IF(Config!$C$6=9,Set!O21,IF(Config!$C$6=10,Oct!O21,IF(Config!$C$6=11,Nov!O21,IF(Config!$C$6=12,Dic!O21,0))))))))))))</f>
        <v>1</v>
      </c>
      <c r="P21" s="177">
        <f>IF(Config!$C$6=1,Ene!P21,IF(Config!$C$6=2,Feb!P21,IF(Config!$C$6=3,Mar!P21,IF(Config!$C$6=4,Abr!P21,IF(Config!$C$6=5,May!P21,IF(Config!$C$6=6,Jun!P21,IF(Config!$C$6=7,Jul!P21,IF(Config!$C$6=8,Ago!P21,IF(Config!$C$6=9,Set!P21,IF(Config!$C$6=10,Oct!P21,IF(Config!$C$6=11,Nov!P21,IF(Config!$C$6=12,Dic!P21,0))))))))))))</f>
        <v>1</v>
      </c>
      <c r="Q21" s="177">
        <f>IF(Config!$C$6=1,Ene!Q21,IF(Config!$C$6=2,Feb!Q21,IF(Config!$C$6=3,Mar!Q21,IF(Config!$C$6=4,Abr!Q21,IF(Config!$C$6=5,May!Q21,IF(Config!$C$6=6,Jun!Q21,IF(Config!$C$6=7,Jul!Q21,IF(Config!$C$6=8,Ago!Q21,IF(Config!$C$6=9,Set!Q21,IF(Config!$C$6=10,Oct!Q21,IF(Config!$C$6=11,Nov!Q21,IF(Config!$C$6=12,Dic!Q21,0))))))))))))</f>
        <v>7</v>
      </c>
      <c r="R21" s="177">
        <f>IF(Config!$C$6=1,Ene!R21,IF(Config!$C$6=2,Feb!R21,IF(Config!$C$6=3,Mar!R21,IF(Config!$C$6=4,Abr!R21,IF(Config!$C$6=5,May!R21,IF(Config!$C$6=6,Jun!R21,IF(Config!$C$6=7,Jul!R21,IF(Config!$C$6=8,Ago!R21,IF(Config!$C$6=9,Set!R21,IF(Config!$C$6=10,Oct!R21,IF(Config!$C$6=11,Nov!R21,IF(Config!$C$6=12,Dic!R21,0))))))))))))</f>
        <v>5</v>
      </c>
      <c r="S21" s="177">
        <f>IF(Config!$C$6=1,Ene!S21,IF(Config!$C$6=2,Feb!S21,IF(Config!$C$6=3,Mar!S21,IF(Config!$C$6=4,Abr!S21,IF(Config!$C$6=5,May!S21,IF(Config!$C$6=6,Jun!S21,IF(Config!$C$6=7,Jul!S21,IF(Config!$C$6=8,Ago!S21,IF(Config!$C$6=9,Set!S21,IF(Config!$C$6=10,Oct!S21,IF(Config!$C$6=11,Nov!S21,IF(Config!$C$6=12,Dic!S21,0))))))))))))</f>
        <v>19</v>
      </c>
      <c r="T21" s="177">
        <f>IF(Config!$C$6=1,Ene!T21,IF(Config!$C$6=2,Feb!T21,IF(Config!$C$6=3,Mar!T21,IF(Config!$C$6=4,Abr!T21,IF(Config!$C$6=5,May!T21,IF(Config!$C$6=6,Jun!T21,IF(Config!$C$6=7,Jul!T21,IF(Config!$C$6=8,Ago!T21,IF(Config!$C$6=9,Set!T21,IF(Config!$C$6=10,Oct!T21,IF(Config!$C$6=11,Nov!T21,IF(Config!$C$6=12,Dic!T21,0))))))))))))</f>
        <v>10</v>
      </c>
      <c r="U21" s="177">
        <f>IF(Config!$C$6=1,Ene!U21,IF(Config!$C$6=2,Feb!U21,IF(Config!$C$6=3,Mar!U21,IF(Config!$C$6=4,Abr!U21,IF(Config!$C$6=5,May!U21,IF(Config!$C$6=6,Jun!U21,IF(Config!$C$6=7,Jul!U21,IF(Config!$C$6=8,Ago!U21,IF(Config!$C$6=9,Set!U21,IF(Config!$C$6=10,Oct!U21,IF(Config!$C$6=11,Nov!U21,IF(Config!$C$6=12,Dic!U21,0))))))))))))</f>
        <v>13</v>
      </c>
      <c r="V21" s="177">
        <f>IF(Config!$C$6=1,Ene!V21,IF(Config!$C$6=2,Feb!V21,IF(Config!$C$6=3,Mar!V21,IF(Config!$C$6=4,Abr!V21,IF(Config!$C$6=5,May!V21,IF(Config!$C$6=6,Jun!V21,IF(Config!$C$6=7,Jul!V21,IF(Config!$C$6=8,Ago!V21,IF(Config!$C$6=9,Set!V21,IF(Config!$C$6=10,Oct!V21,IF(Config!$C$6=11,Nov!V21,IF(Config!$C$6=12,Dic!V21,0))))))))))))</f>
        <v>7</v>
      </c>
      <c r="W21" s="177">
        <f>IF(Config!$C$6=1,Ene!W21,IF(Config!$C$6=2,Feb!W21,IF(Config!$C$6=3,Mar!W21,IF(Config!$C$6=4,Abr!W21,IF(Config!$C$6=5,May!W21,IF(Config!$C$6=6,Jun!W21,IF(Config!$C$6=7,Jul!W21,IF(Config!$C$6=8,Ago!W21,IF(Config!$C$6=9,Set!W21,IF(Config!$C$6=10,Oct!W21,IF(Config!$C$6=11,Nov!W21,IF(Config!$C$6=12,Dic!W21,0))))))))))))</f>
        <v>0</v>
      </c>
      <c r="X21" s="177">
        <f>IF(Config!$C$6=1,Ene!X21,IF(Config!$C$6=2,Feb!X21,IF(Config!$C$6=3,Mar!X21,IF(Config!$C$6=4,Abr!X21,IF(Config!$C$6=5,May!X21,IF(Config!$C$6=6,Jun!X21,IF(Config!$C$6=7,Jul!X21,IF(Config!$C$6=8,Ago!X21,IF(Config!$C$6=9,Set!X21,IF(Config!$C$6=10,Oct!X21,IF(Config!$C$6=11,Nov!X21,IF(Config!$C$6=12,Dic!X21,0))))))))))))</f>
        <v>13</v>
      </c>
      <c r="Y21" s="177">
        <f>IF(Config!$C$6=1,Ene!Y21,IF(Config!$C$6=2,Feb!Y21,IF(Config!$C$6=3,Mar!Y21,IF(Config!$C$6=4,Abr!Y21,IF(Config!$C$6=5,May!Y21,IF(Config!$C$6=6,Jun!Y21,IF(Config!$C$6=7,Jul!Y21,IF(Config!$C$6=8,Ago!Y21,IF(Config!$C$6=9,Set!Y21,IF(Config!$C$6=10,Oct!Y21,IF(Config!$C$6=11,Nov!Y21,IF(Config!$C$6=12,Dic!Y21,0))))))))))))</f>
        <v>15</v>
      </c>
      <c r="Z21" s="177">
        <f>IF(Config!$C$6=1,Ene!Z21,IF(Config!$C$6=2,Feb!Z21,IF(Config!$C$6=3,Mar!Z21,IF(Config!$C$6=4,Abr!Z21,IF(Config!$C$6=5,May!Z21,IF(Config!$C$6=6,Jun!Z21,IF(Config!$C$6=7,Jul!Z21,IF(Config!$C$6=8,Ago!Z21,IF(Config!$C$6=9,Set!Z21,IF(Config!$C$6=10,Oct!Z21,IF(Config!$C$6=11,Nov!Z21,IF(Config!$C$6=12,Dic!Z21,0))))))))))))</f>
        <v>13</v>
      </c>
      <c r="AA21" s="177">
        <f>IF(Config!$C$6=1,Ene!AA21,IF(Config!$C$6=2,Feb!AA21,IF(Config!$C$6=3,Mar!AA21,IF(Config!$C$6=4,Abr!AA21,IF(Config!$C$6=5,May!AA21,IF(Config!$C$6=6,Jun!AA21,IF(Config!$C$6=7,Jul!AA21,IF(Config!$C$6=8,Ago!AA21,IF(Config!$C$6=9,Set!AA21,IF(Config!$C$6=10,Oct!AA21,IF(Config!$C$6=11,Nov!AA21,IF(Config!$C$6=12,Dic!AA21,0))))))))))))</f>
        <v>2</v>
      </c>
      <c r="AB21" s="177">
        <f>IF(Config!$C$6=1,Ene!AB21,IF(Config!$C$6=2,Feb!AB21,IF(Config!$C$6=3,Mar!AB21,IF(Config!$C$6=4,Abr!AB21,IF(Config!$C$6=5,May!AB21,IF(Config!$C$6=6,Jun!AB21,IF(Config!$C$6=7,Jul!AB21,IF(Config!$C$6=8,Ago!AB21,IF(Config!$C$6=9,Set!AB21,IF(Config!$C$6=10,Oct!AB21,IF(Config!$C$6=11,Nov!AB21,IF(Config!$C$6=12,Dic!AB21,0))))))))))))</f>
        <v>6</v>
      </c>
      <c r="AC21" s="177">
        <f>IF(Config!$C$6=1,Ene!AC21,IF(Config!$C$6=2,Feb!AC21,IF(Config!$C$6=3,Mar!AC21,IF(Config!$C$6=4,Abr!AC21,IF(Config!$C$6=5,May!AC21,IF(Config!$C$6=6,Jun!AC21,IF(Config!$C$6=7,Jul!AC21,IF(Config!$C$6=8,Ago!AC21,IF(Config!$C$6=9,Set!AC21,IF(Config!$C$6=10,Oct!AC21,IF(Config!$C$6=11,Nov!AC21,IF(Config!$C$6=12,Dic!AC21,0))))))))))))</f>
        <v>66</v>
      </c>
      <c r="AD21" s="177">
        <f>IF(Config!$C$6=1,Ene!AD21,IF(Config!$C$6=2,Feb!AD21,IF(Config!$C$6=3,Mar!AD21,IF(Config!$C$6=4,Abr!AD21,IF(Config!$C$6=5,May!AD21,IF(Config!$C$6=6,Jun!AD21,IF(Config!$C$6=7,Jul!AD21,IF(Config!$C$6=8,Ago!AD21,IF(Config!$C$6=9,Set!AD21,IF(Config!$C$6=10,Oct!AD21,IF(Config!$C$6=11,Nov!AD21,IF(Config!$C$6=12,Dic!AD21,0))))))))))))</f>
        <v>15</v>
      </c>
      <c r="AE21" s="177">
        <f>IF(Config!$C$6=1,Ene!AE21,IF(Config!$C$6=2,Feb!AE21,IF(Config!$C$6=3,Mar!AE21,IF(Config!$C$6=4,Abr!AE21,IF(Config!$C$6=5,May!AE21,IF(Config!$C$6=6,Jun!AE21,IF(Config!$C$6=7,Jul!AE21,IF(Config!$C$6=8,Ago!AE21,IF(Config!$C$6=9,Set!AE21,IF(Config!$C$6=10,Oct!AE21,IF(Config!$C$6=11,Nov!AE21,IF(Config!$C$6=12,Dic!AE21,0))))))))))))</f>
        <v>37</v>
      </c>
      <c r="AF21" s="177">
        <f>IF(Config!$C$6=1,Ene!AF21,IF(Config!$C$6=2,Feb!AF21,IF(Config!$C$6=3,Mar!AF21,IF(Config!$C$6=4,Abr!AF21,IF(Config!$C$6=5,May!AF21,IF(Config!$C$6=6,Jun!AF21,IF(Config!$C$6=7,Jul!AF21,IF(Config!$C$6=8,Ago!AF21,IF(Config!$C$6=9,Set!AF21,IF(Config!$C$6=10,Oct!AF21,IF(Config!$C$6=11,Nov!AF21,IF(Config!$C$6=12,Dic!AF21,0))))))))))))</f>
        <v>22</v>
      </c>
      <c r="AG21" s="177">
        <f>IF(Config!$C$6=1,Ene!AG21,IF(Config!$C$6=2,Feb!AG21,IF(Config!$C$6=3,Mar!AG21,IF(Config!$C$6=4,Abr!AG21,IF(Config!$C$6=5,May!AG21,IF(Config!$C$6=6,Jun!AG21,IF(Config!$C$6=7,Jul!AG21,IF(Config!$C$6=8,Ago!AG21,IF(Config!$C$6=9,Set!AG21,IF(Config!$C$6=10,Oct!AG21,IF(Config!$C$6=11,Nov!AG21,IF(Config!$C$6=12,Dic!AG21,0))))))))))))</f>
        <v>31</v>
      </c>
      <c r="AH21" s="177">
        <f>IF(Config!$C$6=1,Ene!AH21,IF(Config!$C$6=2,Feb!AH21,IF(Config!$C$6=3,Mar!AH21,IF(Config!$C$6=4,Abr!AH21,IF(Config!$C$6=5,May!AH21,IF(Config!$C$6=6,Jun!AH21,IF(Config!$C$6=7,Jul!AH21,IF(Config!$C$6=8,Ago!AH21,IF(Config!$C$6=9,Set!AH21,IF(Config!$C$6=10,Oct!AH21,IF(Config!$C$6=11,Nov!AH21,IF(Config!$C$6=12,Dic!AH21,0))))))))))))</f>
        <v>38</v>
      </c>
      <c r="AI21" s="177">
        <f>IF(Config!$C$6=1,Ene!AI21,IF(Config!$C$6=2,Feb!AI21,IF(Config!$C$6=3,Mar!AI21,IF(Config!$C$6=4,Abr!AI21,IF(Config!$C$6=5,May!AI21,IF(Config!$C$6=6,Jun!AI21,IF(Config!$C$6=7,Jul!AI21,IF(Config!$C$6=8,Ago!AI21,IF(Config!$C$6=9,Set!AI21,IF(Config!$C$6=10,Oct!AI21,IF(Config!$C$6=11,Nov!AI21,IF(Config!$C$6=12,Dic!AI21,0))))))))))))</f>
        <v>15</v>
      </c>
      <c r="AJ21" s="177">
        <f>IF(Config!$C$6=1,Ene!AJ21,IF(Config!$C$6=2,Feb!AJ21,IF(Config!$C$6=3,Mar!AJ21,IF(Config!$C$6=4,Abr!AJ21,IF(Config!$C$6=5,May!AJ21,IF(Config!$C$6=6,Jun!AJ21,IF(Config!$C$6=7,Jul!AJ21,IF(Config!$C$6=8,Ago!AJ21,IF(Config!$C$6=9,Set!AJ21,IF(Config!$C$6=10,Oct!AJ21,IF(Config!$C$6=11,Nov!AJ21,IF(Config!$C$6=12,Dic!AJ21,0))))))))))))</f>
        <v>7</v>
      </c>
      <c r="AK21" s="177">
        <f>IF(Config!$C$6=1,Ene!AK21,IF(Config!$C$6=2,Feb!AK21,IF(Config!$C$6=3,Mar!AK21,IF(Config!$C$6=4,Abr!AK21,IF(Config!$C$6=5,May!AK21,IF(Config!$C$6=6,Jun!AK21,IF(Config!$C$6=7,Jul!AK21,IF(Config!$C$6=8,Ago!AK21,IF(Config!$C$6=9,Set!AK21,IF(Config!$C$6=10,Oct!AK21,IF(Config!$C$6=11,Nov!AK21,IF(Config!$C$6=12,Dic!AK21,0))))))))))))</f>
        <v>68</v>
      </c>
      <c r="AL21" s="177">
        <f>IF(Config!$C$6=1,Ene!AL21,IF(Config!$C$6=2,Feb!AL21,IF(Config!$C$6=3,Mar!AL21,IF(Config!$C$6=4,Abr!AL21,IF(Config!$C$6=5,May!AL21,IF(Config!$C$6=6,Jun!AL21,IF(Config!$C$6=7,Jul!AL21,IF(Config!$C$6=8,Ago!AL21,IF(Config!$C$6=9,Set!AL21,IF(Config!$C$6=10,Oct!AL21,IF(Config!$C$6=11,Nov!AL21,IF(Config!$C$6=12,Dic!AL21,0))))))))))))</f>
        <v>7</v>
      </c>
      <c r="AM21" s="177">
        <f>IF(Config!$C$6=1,Ene!AM21,IF(Config!$C$6=2,Feb!AM21,IF(Config!$C$6=3,Mar!AM21,IF(Config!$C$6=4,Abr!AM21,IF(Config!$C$6=5,May!AM21,IF(Config!$C$6=6,Jun!AM21,IF(Config!$C$6=7,Jul!AM21,IF(Config!$C$6=8,Ago!AM21,IF(Config!$C$6=9,Set!AM21,IF(Config!$C$6=10,Oct!AM21,IF(Config!$C$6=11,Nov!AM21,IF(Config!$C$6=12,Dic!AM21,0))))))))))))</f>
        <v>7</v>
      </c>
      <c r="AN21" s="177">
        <f>IF(Config!$C$6=1,Ene!AN21,IF(Config!$C$6=2,Feb!AN21,IF(Config!$C$6=3,Mar!AN21,IF(Config!$C$6=4,Abr!AN21,IF(Config!$C$6=5,May!AN21,IF(Config!$C$6=6,Jun!AN21,IF(Config!$C$6=7,Jul!AN21,IF(Config!$C$6=8,Ago!AN21,IF(Config!$C$6=9,Set!AN21,IF(Config!$C$6=10,Oct!AN21,IF(Config!$C$6=11,Nov!AN21,IF(Config!$C$6=12,Dic!AN21,0))))))))))))</f>
        <v>5</v>
      </c>
      <c r="AO21" s="177">
        <f>IF(Config!$C$6=1,Ene!AO21,IF(Config!$C$6=2,Feb!AO21,IF(Config!$C$6=3,Mar!AO21,IF(Config!$C$6=4,Abr!AO21,IF(Config!$C$6=5,May!AO21,IF(Config!$C$6=6,Jun!AO21,IF(Config!$C$6=7,Jul!AO21,IF(Config!$C$6=8,Ago!AO21,IF(Config!$C$6=9,Set!AO21,IF(Config!$C$6=10,Oct!AO21,IF(Config!$C$6=11,Nov!AO21,IF(Config!$C$6=12,Dic!AO21,0))))))))))))</f>
        <v>25</v>
      </c>
      <c r="AP21" s="177">
        <f>IF(Config!$C$6=1,Ene!AP21,IF(Config!$C$6=2,Feb!AP21,IF(Config!$C$6=3,Mar!AP21,IF(Config!$C$6=4,Abr!AP21,IF(Config!$C$6=5,May!AP21,IF(Config!$C$6=6,Jun!AP21,IF(Config!$C$6=7,Jul!AP21,IF(Config!$C$6=8,Ago!AP21,IF(Config!$C$6=9,Set!AP21,IF(Config!$C$6=10,Oct!AP21,IF(Config!$C$6=11,Nov!AP21,IF(Config!$C$6=12,Dic!AP21,0))))))))))))</f>
        <v>4</v>
      </c>
      <c r="AQ21" s="177">
        <f>IF(Config!$C$6=1,Ene!AQ21,IF(Config!$C$6=2,Feb!AQ21,IF(Config!$C$6=3,Mar!AQ21,IF(Config!$C$6=4,Abr!AQ21,IF(Config!$C$6=5,May!AQ21,IF(Config!$C$6=6,Jun!AQ21,IF(Config!$C$6=7,Jul!AQ21,IF(Config!$C$6=8,Ago!AQ21,IF(Config!$C$6=9,Set!AQ21,IF(Config!$C$6=10,Oct!AQ21,IF(Config!$C$6=11,Nov!AQ21,IF(Config!$C$6=12,Dic!AQ21,0))))))))))))</f>
        <v>6</v>
      </c>
      <c r="AR21" s="177">
        <f>IF(Config!$C$6=1,Ene!AR21,IF(Config!$C$6=2,Feb!AR21,IF(Config!$C$6=3,Mar!AR21,IF(Config!$C$6=4,Abr!AR21,IF(Config!$C$6=5,May!AR21,IF(Config!$C$6=6,Jun!AR21,IF(Config!$C$6=7,Jul!AR21,IF(Config!$C$6=8,Ago!AR21,IF(Config!$C$6=9,Set!AR21,IF(Config!$C$6=10,Oct!AR21,IF(Config!$C$6=11,Nov!AR21,IF(Config!$C$6=12,Dic!AR21,0))))))))))))</f>
        <v>5</v>
      </c>
      <c r="AT21" s="48">
        <f t="shared" si="10"/>
        <v>0</v>
      </c>
      <c r="AU21" s="48">
        <f t="shared" si="7"/>
        <v>377</v>
      </c>
      <c r="AV21" s="48">
        <f t="shared" si="8"/>
        <v>13</v>
      </c>
      <c r="AW21" s="48">
        <f t="shared" si="0"/>
        <v>49</v>
      </c>
      <c r="AX21" s="48">
        <f t="shared" si="1"/>
        <v>49</v>
      </c>
      <c r="AY21" s="48">
        <f t="shared" si="2"/>
        <v>171</v>
      </c>
      <c r="AZ21" s="48">
        <f t="shared" si="3"/>
        <v>60</v>
      </c>
      <c r="BA21" s="49">
        <f t="shared" si="4"/>
        <v>87</v>
      </c>
      <c r="BB21" s="48">
        <f t="shared" si="5"/>
        <v>40</v>
      </c>
      <c r="BC21" s="65">
        <f t="shared" si="9"/>
        <v>846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f>IF(Config!$C$6=1,Ene!D22,IF(Config!$C$6=2,Feb!D22,IF(Config!$C$6=3,Mar!D22,IF(Config!$C$6=4,Abr!D22,IF(Config!$C$6=5,May!D22,IF(Config!$C$6=6,Jun!D22,IF(Config!$C$6=7,Jul!D22,IF(Config!$C$6=8,Ago!D22,IF(Config!$C$6=9,Set!D22,IF(Config!$C$6=10,Oct!D22,IF(Config!$C$6=11,Nov!D22,IF(Config!$C$6=12,Dic!D22,0))))))))))))</f>
        <v>0</v>
      </c>
      <c r="E22" s="177">
        <f>IF(Config!$C$6=1,Ene!E22,IF(Config!$C$6=2,Feb!E22,IF(Config!$C$6=3,Mar!E22,IF(Config!$C$6=4,Abr!E22,IF(Config!$C$6=5,May!E22,IF(Config!$C$6=6,Jun!E22,IF(Config!$C$6=7,Jul!E22,IF(Config!$C$6=8,Ago!E22,IF(Config!$C$6=9,Set!E22,IF(Config!$C$6=10,Oct!E22,IF(Config!$C$6=11,Nov!E22,IF(Config!$C$6=12,Dic!E22,0))))))))))))</f>
        <v>0</v>
      </c>
      <c r="F22" s="177">
        <f>IF(Config!$C$6=1,Ene!F22,IF(Config!$C$6=2,Feb!F22,IF(Config!$C$6=3,Mar!F22,IF(Config!$C$6=4,Abr!F22,IF(Config!$C$6=5,May!F22,IF(Config!$C$6=6,Jun!F22,IF(Config!$C$6=7,Jul!F22,IF(Config!$C$6=8,Ago!F22,IF(Config!$C$6=9,Set!F22,IF(Config!$C$6=10,Oct!F22,IF(Config!$C$6=11,Nov!F22,IF(Config!$C$6=12,Dic!F22,0))))))))))))</f>
        <v>563</v>
      </c>
      <c r="G22" s="177">
        <f>IF(Config!$C$6=1,Ene!G22,IF(Config!$C$6=2,Feb!G22,IF(Config!$C$6=3,Mar!G22,IF(Config!$C$6=4,Abr!G22,IF(Config!$C$6=5,May!G22,IF(Config!$C$6=6,Jun!G22,IF(Config!$C$6=7,Jul!G22,IF(Config!$C$6=8,Ago!G22,IF(Config!$C$6=9,Set!G22,IF(Config!$C$6=10,Oct!G22,IF(Config!$C$6=11,Nov!G22,IF(Config!$C$6=12,Dic!G22,0))))))))))))</f>
        <v>44</v>
      </c>
      <c r="H22" s="177">
        <f>IF(Config!$C$6=1,Ene!H22,IF(Config!$C$6=2,Feb!H22,IF(Config!$C$6=3,Mar!H22,IF(Config!$C$6=4,Abr!H22,IF(Config!$C$6=5,May!H22,IF(Config!$C$6=6,Jun!H22,IF(Config!$C$6=7,Jul!H22,IF(Config!$C$6=8,Ago!H22,IF(Config!$C$6=9,Set!H22,IF(Config!$C$6=10,Oct!H22,IF(Config!$C$6=11,Nov!H22,IF(Config!$C$6=12,Dic!H22,0))))))))))))</f>
        <v>37</v>
      </c>
      <c r="I22" s="177">
        <f>IF(Config!$C$6=1,Ene!I22,IF(Config!$C$6=2,Feb!I22,IF(Config!$C$6=3,Mar!I22,IF(Config!$C$6=4,Abr!I22,IF(Config!$C$6=5,May!I22,IF(Config!$C$6=6,Jun!I22,IF(Config!$C$6=7,Jul!I22,IF(Config!$C$6=8,Ago!I22,IF(Config!$C$6=9,Set!I22,IF(Config!$C$6=10,Oct!I22,IF(Config!$C$6=11,Nov!I22,IF(Config!$C$6=12,Dic!I22,0))))))))))))</f>
        <v>58</v>
      </c>
      <c r="J22" s="177">
        <f>IF(Config!$C$6=1,Ene!J22,IF(Config!$C$6=2,Feb!J22,IF(Config!$C$6=3,Mar!J22,IF(Config!$C$6=4,Abr!J22,IF(Config!$C$6=5,May!J22,IF(Config!$C$6=6,Jun!J22,IF(Config!$C$6=7,Jul!J22,IF(Config!$C$6=8,Ago!J22,IF(Config!$C$6=9,Set!J22,IF(Config!$C$6=10,Oct!J22,IF(Config!$C$6=11,Nov!J22,IF(Config!$C$6=12,Dic!J22,0))))))))))))</f>
        <v>57</v>
      </c>
      <c r="K22" s="177">
        <f>IF(Config!$C$6=1,Ene!K22,IF(Config!$C$6=2,Feb!K22,IF(Config!$C$6=3,Mar!K22,IF(Config!$C$6=4,Abr!K22,IF(Config!$C$6=5,May!K22,IF(Config!$C$6=6,Jun!K22,IF(Config!$C$6=7,Jul!K22,IF(Config!$C$6=8,Ago!K22,IF(Config!$C$6=9,Set!K22,IF(Config!$C$6=10,Oct!K22,IF(Config!$C$6=11,Nov!K22,IF(Config!$C$6=12,Dic!K22,0))))))))))))</f>
        <v>7</v>
      </c>
      <c r="L22" s="177">
        <f>IF(Config!$C$6=1,Ene!L22,IF(Config!$C$6=2,Feb!L22,IF(Config!$C$6=3,Mar!L22,IF(Config!$C$6=4,Abr!L22,IF(Config!$C$6=5,May!L22,IF(Config!$C$6=6,Jun!L22,IF(Config!$C$6=7,Jul!L22,IF(Config!$C$6=8,Ago!L22,IF(Config!$C$6=9,Set!L22,IF(Config!$C$6=10,Oct!L22,IF(Config!$C$6=11,Nov!L22,IF(Config!$C$6=12,Dic!L22,0))))))))))))</f>
        <v>32</v>
      </c>
      <c r="M22" s="177">
        <f>IF(Config!$C$6=1,Ene!M22,IF(Config!$C$6=2,Feb!M22,IF(Config!$C$6=3,Mar!M22,IF(Config!$C$6=4,Abr!M22,IF(Config!$C$6=5,May!M22,IF(Config!$C$6=6,Jun!M22,IF(Config!$C$6=7,Jul!M22,IF(Config!$C$6=8,Ago!M22,IF(Config!$C$6=9,Set!M22,IF(Config!$C$6=10,Oct!M22,IF(Config!$C$6=11,Nov!M22,IF(Config!$C$6=12,Dic!M22,0))))))))))))</f>
        <v>59</v>
      </c>
      <c r="N22" s="177">
        <f>IF(Config!$C$6=1,Ene!N22,IF(Config!$C$6=2,Feb!N22,IF(Config!$C$6=3,Mar!N22,IF(Config!$C$6=4,Abr!N22,IF(Config!$C$6=5,May!N22,IF(Config!$C$6=6,Jun!N22,IF(Config!$C$6=7,Jul!N22,IF(Config!$C$6=8,Ago!N22,IF(Config!$C$6=9,Set!N22,IF(Config!$C$6=10,Oct!N22,IF(Config!$C$6=11,Nov!N22,IF(Config!$C$6=12,Dic!N22,0))))))))))))</f>
        <v>113</v>
      </c>
      <c r="O22" s="177">
        <f>IF(Config!$C$6=1,Ene!O22,IF(Config!$C$6=2,Feb!O22,IF(Config!$C$6=3,Mar!O22,IF(Config!$C$6=4,Abr!O22,IF(Config!$C$6=5,May!O22,IF(Config!$C$6=6,Jun!O22,IF(Config!$C$6=7,Jul!O22,IF(Config!$C$6=8,Ago!O22,IF(Config!$C$6=9,Set!O22,IF(Config!$C$6=10,Oct!O22,IF(Config!$C$6=11,Nov!O22,IF(Config!$C$6=12,Dic!O22,0))))))))))))</f>
        <v>112</v>
      </c>
      <c r="P22" s="177">
        <f>IF(Config!$C$6=1,Ene!P22,IF(Config!$C$6=2,Feb!P22,IF(Config!$C$6=3,Mar!P22,IF(Config!$C$6=4,Abr!P22,IF(Config!$C$6=5,May!P22,IF(Config!$C$6=6,Jun!P22,IF(Config!$C$6=7,Jul!P22,IF(Config!$C$6=8,Ago!P22,IF(Config!$C$6=9,Set!P22,IF(Config!$C$6=10,Oct!P22,IF(Config!$C$6=11,Nov!P22,IF(Config!$C$6=12,Dic!P22,0))))))))))))</f>
        <v>42</v>
      </c>
      <c r="Q22" s="177">
        <f>IF(Config!$C$6=1,Ene!Q22,IF(Config!$C$6=2,Feb!Q22,IF(Config!$C$6=3,Mar!Q22,IF(Config!$C$6=4,Abr!Q22,IF(Config!$C$6=5,May!Q22,IF(Config!$C$6=6,Jun!Q22,IF(Config!$C$6=7,Jul!Q22,IF(Config!$C$6=8,Ago!Q22,IF(Config!$C$6=9,Set!Q22,IF(Config!$C$6=10,Oct!Q22,IF(Config!$C$6=11,Nov!Q22,IF(Config!$C$6=12,Dic!Q22,0))))))))))))</f>
        <v>29</v>
      </c>
      <c r="R22" s="177">
        <f>IF(Config!$C$6=1,Ene!R22,IF(Config!$C$6=2,Feb!R22,IF(Config!$C$6=3,Mar!R22,IF(Config!$C$6=4,Abr!R22,IF(Config!$C$6=5,May!R22,IF(Config!$C$6=6,Jun!R22,IF(Config!$C$6=7,Jul!R22,IF(Config!$C$6=8,Ago!R22,IF(Config!$C$6=9,Set!R22,IF(Config!$C$6=10,Oct!R22,IF(Config!$C$6=11,Nov!R22,IF(Config!$C$6=12,Dic!R22,0))))))))))))</f>
        <v>36</v>
      </c>
      <c r="S22" s="177">
        <f>IF(Config!$C$6=1,Ene!S22,IF(Config!$C$6=2,Feb!S22,IF(Config!$C$6=3,Mar!S22,IF(Config!$C$6=4,Abr!S22,IF(Config!$C$6=5,May!S22,IF(Config!$C$6=6,Jun!S22,IF(Config!$C$6=7,Jul!S22,IF(Config!$C$6=8,Ago!S22,IF(Config!$C$6=9,Set!S22,IF(Config!$C$6=10,Oct!S22,IF(Config!$C$6=11,Nov!S22,IF(Config!$C$6=12,Dic!S22,0))))))))))))</f>
        <v>44</v>
      </c>
      <c r="T22" s="177">
        <f>IF(Config!$C$6=1,Ene!T22,IF(Config!$C$6=2,Feb!T22,IF(Config!$C$6=3,Mar!T22,IF(Config!$C$6=4,Abr!T22,IF(Config!$C$6=5,May!T22,IF(Config!$C$6=6,Jun!T22,IF(Config!$C$6=7,Jul!T22,IF(Config!$C$6=8,Ago!T22,IF(Config!$C$6=9,Set!T22,IF(Config!$C$6=10,Oct!T22,IF(Config!$C$6=11,Nov!T22,IF(Config!$C$6=12,Dic!T22,0))))))))))))</f>
        <v>34</v>
      </c>
      <c r="U22" s="177">
        <f>IF(Config!$C$6=1,Ene!U22,IF(Config!$C$6=2,Feb!U22,IF(Config!$C$6=3,Mar!U22,IF(Config!$C$6=4,Abr!U22,IF(Config!$C$6=5,May!U22,IF(Config!$C$6=6,Jun!U22,IF(Config!$C$6=7,Jul!U22,IF(Config!$C$6=8,Ago!U22,IF(Config!$C$6=9,Set!U22,IF(Config!$C$6=10,Oct!U22,IF(Config!$C$6=11,Nov!U22,IF(Config!$C$6=12,Dic!U22,0))))))))))))</f>
        <v>23</v>
      </c>
      <c r="V22" s="177">
        <f>IF(Config!$C$6=1,Ene!V22,IF(Config!$C$6=2,Feb!V22,IF(Config!$C$6=3,Mar!V22,IF(Config!$C$6=4,Abr!V22,IF(Config!$C$6=5,May!V22,IF(Config!$C$6=6,Jun!V22,IF(Config!$C$6=7,Jul!V22,IF(Config!$C$6=8,Ago!V22,IF(Config!$C$6=9,Set!V22,IF(Config!$C$6=10,Oct!V22,IF(Config!$C$6=11,Nov!V22,IF(Config!$C$6=12,Dic!V22,0))))))))))))</f>
        <v>58</v>
      </c>
      <c r="W22" s="177">
        <f>IF(Config!$C$6=1,Ene!W22,IF(Config!$C$6=2,Feb!W22,IF(Config!$C$6=3,Mar!W22,IF(Config!$C$6=4,Abr!W22,IF(Config!$C$6=5,May!W22,IF(Config!$C$6=6,Jun!W22,IF(Config!$C$6=7,Jul!W22,IF(Config!$C$6=8,Ago!W22,IF(Config!$C$6=9,Set!W22,IF(Config!$C$6=10,Oct!W22,IF(Config!$C$6=11,Nov!W22,IF(Config!$C$6=12,Dic!W22,0))))))))))))</f>
        <v>11</v>
      </c>
      <c r="X22" s="177">
        <f>IF(Config!$C$6=1,Ene!X22,IF(Config!$C$6=2,Feb!X22,IF(Config!$C$6=3,Mar!X22,IF(Config!$C$6=4,Abr!X22,IF(Config!$C$6=5,May!X22,IF(Config!$C$6=6,Jun!X22,IF(Config!$C$6=7,Jul!X22,IF(Config!$C$6=8,Ago!X22,IF(Config!$C$6=9,Set!X22,IF(Config!$C$6=10,Oct!X22,IF(Config!$C$6=11,Nov!X22,IF(Config!$C$6=12,Dic!X22,0))))))))))))</f>
        <v>113</v>
      </c>
      <c r="Y22" s="177">
        <f>IF(Config!$C$6=1,Ene!Y22,IF(Config!$C$6=2,Feb!Y22,IF(Config!$C$6=3,Mar!Y22,IF(Config!$C$6=4,Abr!Y22,IF(Config!$C$6=5,May!Y22,IF(Config!$C$6=6,Jun!Y22,IF(Config!$C$6=7,Jul!Y22,IF(Config!$C$6=8,Ago!Y22,IF(Config!$C$6=9,Set!Y22,IF(Config!$C$6=10,Oct!Y22,IF(Config!$C$6=11,Nov!Y22,IF(Config!$C$6=12,Dic!Y22,0))))))))))))</f>
        <v>1</v>
      </c>
      <c r="Z22" s="177">
        <f>IF(Config!$C$6=1,Ene!Z22,IF(Config!$C$6=2,Feb!Z22,IF(Config!$C$6=3,Mar!Z22,IF(Config!$C$6=4,Abr!Z22,IF(Config!$C$6=5,May!Z22,IF(Config!$C$6=6,Jun!Z22,IF(Config!$C$6=7,Jul!Z22,IF(Config!$C$6=8,Ago!Z22,IF(Config!$C$6=9,Set!Z22,IF(Config!$C$6=10,Oct!Z22,IF(Config!$C$6=11,Nov!Z22,IF(Config!$C$6=12,Dic!Z22,0))))))))))))</f>
        <v>5</v>
      </c>
      <c r="AA22" s="177">
        <f>IF(Config!$C$6=1,Ene!AA22,IF(Config!$C$6=2,Feb!AA22,IF(Config!$C$6=3,Mar!AA22,IF(Config!$C$6=4,Abr!AA22,IF(Config!$C$6=5,May!AA22,IF(Config!$C$6=6,Jun!AA22,IF(Config!$C$6=7,Jul!AA22,IF(Config!$C$6=8,Ago!AA22,IF(Config!$C$6=9,Set!AA22,IF(Config!$C$6=10,Oct!AA22,IF(Config!$C$6=11,Nov!AA22,IF(Config!$C$6=12,Dic!AA22,0))))))))))))</f>
        <v>0</v>
      </c>
      <c r="AB22" s="177">
        <f>IF(Config!$C$6=1,Ene!AB22,IF(Config!$C$6=2,Feb!AB22,IF(Config!$C$6=3,Mar!AB22,IF(Config!$C$6=4,Abr!AB22,IF(Config!$C$6=5,May!AB22,IF(Config!$C$6=6,Jun!AB22,IF(Config!$C$6=7,Jul!AB22,IF(Config!$C$6=8,Ago!AB22,IF(Config!$C$6=9,Set!AB22,IF(Config!$C$6=10,Oct!AB22,IF(Config!$C$6=11,Nov!AB22,IF(Config!$C$6=12,Dic!AB22,0))))))))))))</f>
        <v>1</v>
      </c>
      <c r="AC22" s="177">
        <f>IF(Config!$C$6=1,Ene!AC22,IF(Config!$C$6=2,Feb!AC22,IF(Config!$C$6=3,Mar!AC22,IF(Config!$C$6=4,Abr!AC22,IF(Config!$C$6=5,May!AC22,IF(Config!$C$6=6,Jun!AC22,IF(Config!$C$6=7,Jul!AC22,IF(Config!$C$6=8,Ago!AC22,IF(Config!$C$6=9,Set!AC22,IF(Config!$C$6=10,Oct!AC22,IF(Config!$C$6=11,Nov!AC22,IF(Config!$C$6=12,Dic!AC22,0))))))))))))</f>
        <v>160</v>
      </c>
      <c r="AD22" s="177">
        <f>IF(Config!$C$6=1,Ene!AD22,IF(Config!$C$6=2,Feb!AD22,IF(Config!$C$6=3,Mar!AD22,IF(Config!$C$6=4,Abr!AD22,IF(Config!$C$6=5,May!AD22,IF(Config!$C$6=6,Jun!AD22,IF(Config!$C$6=7,Jul!AD22,IF(Config!$C$6=8,Ago!AD22,IF(Config!$C$6=9,Set!AD22,IF(Config!$C$6=10,Oct!AD22,IF(Config!$C$6=11,Nov!AD22,IF(Config!$C$6=12,Dic!AD22,0))))))))))))</f>
        <v>51</v>
      </c>
      <c r="AE22" s="177">
        <f>IF(Config!$C$6=1,Ene!AE22,IF(Config!$C$6=2,Feb!AE22,IF(Config!$C$6=3,Mar!AE22,IF(Config!$C$6=4,Abr!AE22,IF(Config!$C$6=5,May!AE22,IF(Config!$C$6=6,Jun!AE22,IF(Config!$C$6=7,Jul!AE22,IF(Config!$C$6=8,Ago!AE22,IF(Config!$C$6=9,Set!AE22,IF(Config!$C$6=10,Oct!AE22,IF(Config!$C$6=11,Nov!AE22,IF(Config!$C$6=12,Dic!AE22,0))))))))))))</f>
        <v>82</v>
      </c>
      <c r="AF22" s="177">
        <f>IF(Config!$C$6=1,Ene!AF22,IF(Config!$C$6=2,Feb!AF22,IF(Config!$C$6=3,Mar!AF22,IF(Config!$C$6=4,Abr!AF22,IF(Config!$C$6=5,May!AF22,IF(Config!$C$6=6,Jun!AF22,IF(Config!$C$6=7,Jul!AF22,IF(Config!$C$6=8,Ago!AF22,IF(Config!$C$6=9,Set!AF22,IF(Config!$C$6=10,Oct!AF22,IF(Config!$C$6=11,Nov!AF22,IF(Config!$C$6=12,Dic!AF22,0))))))))))))</f>
        <v>77</v>
      </c>
      <c r="AG22" s="177">
        <f>IF(Config!$C$6=1,Ene!AG22,IF(Config!$C$6=2,Feb!AG22,IF(Config!$C$6=3,Mar!AG22,IF(Config!$C$6=4,Abr!AG22,IF(Config!$C$6=5,May!AG22,IF(Config!$C$6=6,Jun!AG22,IF(Config!$C$6=7,Jul!AG22,IF(Config!$C$6=8,Ago!AG22,IF(Config!$C$6=9,Set!AG22,IF(Config!$C$6=10,Oct!AG22,IF(Config!$C$6=11,Nov!AG22,IF(Config!$C$6=12,Dic!AG22,0))))))))))))</f>
        <v>69</v>
      </c>
      <c r="AH22" s="177">
        <f>IF(Config!$C$6=1,Ene!AH22,IF(Config!$C$6=2,Feb!AH22,IF(Config!$C$6=3,Mar!AH22,IF(Config!$C$6=4,Abr!AH22,IF(Config!$C$6=5,May!AH22,IF(Config!$C$6=6,Jun!AH22,IF(Config!$C$6=7,Jul!AH22,IF(Config!$C$6=8,Ago!AH22,IF(Config!$C$6=9,Set!AH22,IF(Config!$C$6=10,Oct!AH22,IF(Config!$C$6=11,Nov!AH22,IF(Config!$C$6=12,Dic!AH22,0))))))))))))</f>
        <v>97</v>
      </c>
      <c r="AI22" s="177">
        <f>IF(Config!$C$6=1,Ene!AI22,IF(Config!$C$6=2,Feb!AI22,IF(Config!$C$6=3,Mar!AI22,IF(Config!$C$6=4,Abr!AI22,IF(Config!$C$6=5,May!AI22,IF(Config!$C$6=6,Jun!AI22,IF(Config!$C$6=7,Jul!AI22,IF(Config!$C$6=8,Ago!AI22,IF(Config!$C$6=9,Set!AI22,IF(Config!$C$6=10,Oct!AI22,IF(Config!$C$6=11,Nov!AI22,IF(Config!$C$6=12,Dic!AI22,0))))))))))))</f>
        <v>29</v>
      </c>
      <c r="AJ22" s="177">
        <f>IF(Config!$C$6=1,Ene!AJ22,IF(Config!$C$6=2,Feb!AJ22,IF(Config!$C$6=3,Mar!AJ22,IF(Config!$C$6=4,Abr!AJ22,IF(Config!$C$6=5,May!AJ22,IF(Config!$C$6=6,Jun!AJ22,IF(Config!$C$6=7,Jul!AJ22,IF(Config!$C$6=8,Ago!AJ22,IF(Config!$C$6=9,Set!AJ22,IF(Config!$C$6=10,Oct!AJ22,IF(Config!$C$6=11,Nov!AJ22,IF(Config!$C$6=12,Dic!AJ22,0))))))))))))</f>
        <v>40</v>
      </c>
      <c r="AK22" s="177">
        <f>IF(Config!$C$6=1,Ene!AK22,IF(Config!$C$6=2,Feb!AK22,IF(Config!$C$6=3,Mar!AK22,IF(Config!$C$6=4,Abr!AK22,IF(Config!$C$6=5,May!AK22,IF(Config!$C$6=6,Jun!AK22,IF(Config!$C$6=7,Jul!AK22,IF(Config!$C$6=8,Ago!AK22,IF(Config!$C$6=9,Set!AK22,IF(Config!$C$6=10,Oct!AK22,IF(Config!$C$6=11,Nov!AK22,IF(Config!$C$6=12,Dic!AK22,0))))))))))))</f>
        <v>138</v>
      </c>
      <c r="AL22" s="177">
        <f>IF(Config!$C$6=1,Ene!AL22,IF(Config!$C$6=2,Feb!AL22,IF(Config!$C$6=3,Mar!AL22,IF(Config!$C$6=4,Abr!AL22,IF(Config!$C$6=5,May!AL22,IF(Config!$C$6=6,Jun!AL22,IF(Config!$C$6=7,Jul!AL22,IF(Config!$C$6=8,Ago!AL22,IF(Config!$C$6=9,Set!AL22,IF(Config!$C$6=10,Oct!AL22,IF(Config!$C$6=11,Nov!AL22,IF(Config!$C$6=12,Dic!AL22,0))))))))))))</f>
        <v>20</v>
      </c>
      <c r="AM22" s="177">
        <f>IF(Config!$C$6=1,Ene!AM22,IF(Config!$C$6=2,Feb!AM22,IF(Config!$C$6=3,Mar!AM22,IF(Config!$C$6=4,Abr!AM22,IF(Config!$C$6=5,May!AM22,IF(Config!$C$6=6,Jun!AM22,IF(Config!$C$6=7,Jul!AM22,IF(Config!$C$6=8,Ago!AM22,IF(Config!$C$6=9,Set!AM22,IF(Config!$C$6=10,Oct!AM22,IF(Config!$C$6=11,Nov!AM22,IF(Config!$C$6=12,Dic!AM22,0))))))))))))</f>
        <v>39</v>
      </c>
      <c r="AN22" s="177">
        <f>IF(Config!$C$6=1,Ene!AN22,IF(Config!$C$6=2,Feb!AN22,IF(Config!$C$6=3,Mar!AN22,IF(Config!$C$6=4,Abr!AN22,IF(Config!$C$6=5,May!AN22,IF(Config!$C$6=6,Jun!AN22,IF(Config!$C$6=7,Jul!AN22,IF(Config!$C$6=8,Ago!AN22,IF(Config!$C$6=9,Set!AN22,IF(Config!$C$6=10,Oct!AN22,IF(Config!$C$6=11,Nov!AN22,IF(Config!$C$6=12,Dic!AN22,0))))))))))))</f>
        <v>14</v>
      </c>
      <c r="AO22" s="177">
        <f>IF(Config!$C$6=1,Ene!AO22,IF(Config!$C$6=2,Feb!AO22,IF(Config!$C$6=3,Mar!AO22,IF(Config!$C$6=4,Abr!AO22,IF(Config!$C$6=5,May!AO22,IF(Config!$C$6=6,Jun!AO22,IF(Config!$C$6=7,Jul!AO22,IF(Config!$C$6=8,Ago!AO22,IF(Config!$C$6=9,Set!AO22,IF(Config!$C$6=10,Oct!AO22,IF(Config!$C$6=11,Nov!AO22,IF(Config!$C$6=12,Dic!AO22,0))))))))))))</f>
        <v>37</v>
      </c>
      <c r="AP22" s="177">
        <f>IF(Config!$C$6=1,Ene!AP22,IF(Config!$C$6=2,Feb!AP22,IF(Config!$C$6=3,Mar!AP22,IF(Config!$C$6=4,Abr!AP22,IF(Config!$C$6=5,May!AP22,IF(Config!$C$6=6,Jun!AP22,IF(Config!$C$6=7,Jul!AP22,IF(Config!$C$6=8,Ago!AP22,IF(Config!$C$6=9,Set!AP22,IF(Config!$C$6=10,Oct!AP22,IF(Config!$C$6=11,Nov!AP22,IF(Config!$C$6=12,Dic!AP22,0))))))))))))</f>
        <v>2</v>
      </c>
      <c r="AQ22" s="177">
        <f>IF(Config!$C$6=1,Ene!AQ22,IF(Config!$C$6=2,Feb!AQ22,IF(Config!$C$6=3,Mar!AQ22,IF(Config!$C$6=4,Abr!AQ22,IF(Config!$C$6=5,May!AQ22,IF(Config!$C$6=6,Jun!AQ22,IF(Config!$C$6=7,Jul!AQ22,IF(Config!$C$6=8,Ago!AQ22,IF(Config!$C$6=9,Set!AQ22,IF(Config!$C$6=10,Oct!AQ22,IF(Config!$C$6=11,Nov!AQ22,IF(Config!$C$6=12,Dic!AQ22,0))))))))))))</f>
        <v>11</v>
      </c>
      <c r="AR22" s="177">
        <f>IF(Config!$C$6=1,Ene!AR22,IF(Config!$C$6=2,Feb!AR22,IF(Config!$C$6=3,Mar!AR22,IF(Config!$C$6=4,Abr!AR22,IF(Config!$C$6=5,May!AR22,IF(Config!$C$6=6,Jun!AR22,IF(Config!$C$6=7,Jul!AR22,IF(Config!$C$6=8,Ago!AR22,IF(Config!$C$6=9,Set!AR22,IF(Config!$C$6=10,Oct!AR22,IF(Config!$C$6=11,Nov!AR22,IF(Config!$C$6=12,Dic!AR22,0))))))))))))</f>
        <v>9</v>
      </c>
      <c r="AT22" s="48">
        <f t="shared" si="10"/>
        <v>0</v>
      </c>
      <c r="AU22" s="48">
        <f t="shared" si="7"/>
        <v>1082</v>
      </c>
      <c r="AV22" s="48">
        <f t="shared" si="8"/>
        <v>107</v>
      </c>
      <c r="AW22" s="48">
        <f t="shared" si="0"/>
        <v>159</v>
      </c>
      <c r="AX22" s="48">
        <f t="shared" si="1"/>
        <v>131</v>
      </c>
      <c r="AY22" s="48">
        <f t="shared" si="2"/>
        <v>439</v>
      </c>
      <c r="AZ22" s="48">
        <f t="shared" si="3"/>
        <v>166</v>
      </c>
      <c r="BA22" s="49">
        <f t="shared" si="4"/>
        <v>211</v>
      </c>
      <c r="BB22" s="48">
        <f t="shared" si="5"/>
        <v>59</v>
      </c>
      <c r="BC22" s="65">
        <f t="shared" si="9"/>
        <v>2354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f>IF(Config!$C$6=1,Ene!D23,IF(Config!$C$6=2,Feb!D23,IF(Config!$C$6=3,Mar!D23,IF(Config!$C$6=4,Abr!D23,IF(Config!$C$6=5,May!D23,IF(Config!$C$6=6,Jun!D23,IF(Config!$C$6=7,Jul!D23,IF(Config!$C$6=8,Ago!D23,IF(Config!$C$6=9,Set!D23,IF(Config!$C$6=10,Oct!D23,IF(Config!$C$6=11,Nov!D23,IF(Config!$C$6=12,Dic!D23,0))))))))))))</f>
        <v>0</v>
      </c>
      <c r="E23" s="177">
        <f>IF(Config!$C$6=1,Ene!E23,IF(Config!$C$6=2,Feb!E23,IF(Config!$C$6=3,Mar!E23,IF(Config!$C$6=4,Abr!E23,IF(Config!$C$6=5,May!E23,IF(Config!$C$6=6,Jun!E23,IF(Config!$C$6=7,Jul!E23,IF(Config!$C$6=8,Ago!E23,IF(Config!$C$6=9,Set!E23,IF(Config!$C$6=10,Oct!E23,IF(Config!$C$6=11,Nov!E23,IF(Config!$C$6=12,Dic!E23,0))))))))))))</f>
        <v>0</v>
      </c>
      <c r="F23" s="177">
        <f>IF(Config!$C$6=1,Ene!F23,IF(Config!$C$6=2,Feb!F23,IF(Config!$C$6=3,Mar!F23,IF(Config!$C$6=4,Abr!F23,IF(Config!$C$6=5,May!F23,IF(Config!$C$6=6,Jun!F23,IF(Config!$C$6=7,Jul!F23,IF(Config!$C$6=8,Ago!F23,IF(Config!$C$6=9,Set!F23,IF(Config!$C$6=10,Oct!F23,IF(Config!$C$6=11,Nov!F23,IF(Config!$C$6=12,Dic!F23,0))))))))))))</f>
        <v>379</v>
      </c>
      <c r="G23" s="177">
        <f>IF(Config!$C$6=1,Ene!G23,IF(Config!$C$6=2,Feb!G23,IF(Config!$C$6=3,Mar!G23,IF(Config!$C$6=4,Abr!G23,IF(Config!$C$6=5,May!G23,IF(Config!$C$6=6,Jun!G23,IF(Config!$C$6=7,Jul!G23,IF(Config!$C$6=8,Ago!G23,IF(Config!$C$6=9,Set!G23,IF(Config!$C$6=10,Oct!G23,IF(Config!$C$6=11,Nov!G23,IF(Config!$C$6=12,Dic!G23,0))))))))))))</f>
        <v>34</v>
      </c>
      <c r="H23" s="177">
        <f>IF(Config!$C$6=1,Ene!H23,IF(Config!$C$6=2,Feb!H23,IF(Config!$C$6=3,Mar!H23,IF(Config!$C$6=4,Abr!H23,IF(Config!$C$6=5,May!H23,IF(Config!$C$6=6,Jun!H23,IF(Config!$C$6=7,Jul!H23,IF(Config!$C$6=8,Ago!H23,IF(Config!$C$6=9,Set!H23,IF(Config!$C$6=10,Oct!H23,IF(Config!$C$6=11,Nov!H23,IF(Config!$C$6=12,Dic!H23,0))))))))))))</f>
        <v>35</v>
      </c>
      <c r="I23" s="177">
        <f>IF(Config!$C$6=1,Ene!I23,IF(Config!$C$6=2,Feb!I23,IF(Config!$C$6=3,Mar!I23,IF(Config!$C$6=4,Abr!I23,IF(Config!$C$6=5,May!I23,IF(Config!$C$6=6,Jun!I23,IF(Config!$C$6=7,Jul!I23,IF(Config!$C$6=8,Ago!I23,IF(Config!$C$6=9,Set!I23,IF(Config!$C$6=10,Oct!I23,IF(Config!$C$6=11,Nov!I23,IF(Config!$C$6=12,Dic!I23,0))))))))))))</f>
        <v>55</v>
      </c>
      <c r="J23" s="177">
        <f>IF(Config!$C$6=1,Ene!J23,IF(Config!$C$6=2,Feb!J23,IF(Config!$C$6=3,Mar!J23,IF(Config!$C$6=4,Abr!J23,IF(Config!$C$6=5,May!J23,IF(Config!$C$6=6,Jun!J23,IF(Config!$C$6=7,Jul!J23,IF(Config!$C$6=8,Ago!J23,IF(Config!$C$6=9,Set!J23,IF(Config!$C$6=10,Oct!J23,IF(Config!$C$6=11,Nov!J23,IF(Config!$C$6=12,Dic!J23,0))))))))))))</f>
        <v>68</v>
      </c>
      <c r="K23" s="177">
        <f>IF(Config!$C$6=1,Ene!K23,IF(Config!$C$6=2,Feb!K23,IF(Config!$C$6=3,Mar!K23,IF(Config!$C$6=4,Abr!K23,IF(Config!$C$6=5,May!K23,IF(Config!$C$6=6,Jun!K23,IF(Config!$C$6=7,Jul!K23,IF(Config!$C$6=8,Ago!K23,IF(Config!$C$6=9,Set!K23,IF(Config!$C$6=10,Oct!K23,IF(Config!$C$6=11,Nov!K23,IF(Config!$C$6=12,Dic!K23,0))))))))))))</f>
        <v>3</v>
      </c>
      <c r="L23" s="177">
        <f>IF(Config!$C$6=1,Ene!L23,IF(Config!$C$6=2,Feb!L23,IF(Config!$C$6=3,Mar!L23,IF(Config!$C$6=4,Abr!L23,IF(Config!$C$6=5,May!L23,IF(Config!$C$6=6,Jun!L23,IF(Config!$C$6=7,Jul!L23,IF(Config!$C$6=8,Ago!L23,IF(Config!$C$6=9,Set!L23,IF(Config!$C$6=10,Oct!L23,IF(Config!$C$6=11,Nov!L23,IF(Config!$C$6=12,Dic!L23,0))))))))))))</f>
        <v>35</v>
      </c>
      <c r="M23" s="177">
        <f>IF(Config!$C$6=1,Ene!M23,IF(Config!$C$6=2,Feb!M23,IF(Config!$C$6=3,Mar!M23,IF(Config!$C$6=4,Abr!M23,IF(Config!$C$6=5,May!M23,IF(Config!$C$6=6,Jun!M23,IF(Config!$C$6=7,Jul!M23,IF(Config!$C$6=8,Ago!M23,IF(Config!$C$6=9,Set!M23,IF(Config!$C$6=10,Oct!M23,IF(Config!$C$6=11,Nov!M23,IF(Config!$C$6=12,Dic!M23,0))))))))))))</f>
        <v>42</v>
      </c>
      <c r="N23" s="177">
        <f>IF(Config!$C$6=1,Ene!N23,IF(Config!$C$6=2,Feb!N23,IF(Config!$C$6=3,Mar!N23,IF(Config!$C$6=4,Abr!N23,IF(Config!$C$6=5,May!N23,IF(Config!$C$6=6,Jun!N23,IF(Config!$C$6=7,Jul!N23,IF(Config!$C$6=8,Ago!N23,IF(Config!$C$6=9,Set!N23,IF(Config!$C$6=10,Oct!N23,IF(Config!$C$6=11,Nov!N23,IF(Config!$C$6=12,Dic!N23,0))))))))))))</f>
        <v>129</v>
      </c>
      <c r="O23" s="177">
        <f>IF(Config!$C$6=1,Ene!O23,IF(Config!$C$6=2,Feb!O23,IF(Config!$C$6=3,Mar!O23,IF(Config!$C$6=4,Abr!O23,IF(Config!$C$6=5,May!O23,IF(Config!$C$6=6,Jun!O23,IF(Config!$C$6=7,Jul!O23,IF(Config!$C$6=8,Ago!O23,IF(Config!$C$6=9,Set!O23,IF(Config!$C$6=10,Oct!O23,IF(Config!$C$6=11,Nov!O23,IF(Config!$C$6=12,Dic!O23,0))))))))))))</f>
        <v>79</v>
      </c>
      <c r="P23" s="177">
        <f>IF(Config!$C$6=1,Ene!P23,IF(Config!$C$6=2,Feb!P23,IF(Config!$C$6=3,Mar!P23,IF(Config!$C$6=4,Abr!P23,IF(Config!$C$6=5,May!P23,IF(Config!$C$6=6,Jun!P23,IF(Config!$C$6=7,Jul!P23,IF(Config!$C$6=8,Ago!P23,IF(Config!$C$6=9,Set!P23,IF(Config!$C$6=10,Oct!P23,IF(Config!$C$6=11,Nov!P23,IF(Config!$C$6=12,Dic!P23,0))))))))))))</f>
        <v>31</v>
      </c>
      <c r="Q23" s="177">
        <f>IF(Config!$C$6=1,Ene!Q23,IF(Config!$C$6=2,Feb!Q23,IF(Config!$C$6=3,Mar!Q23,IF(Config!$C$6=4,Abr!Q23,IF(Config!$C$6=5,May!Q23,IF(Config!$C$6=6,Jun!Q23,IF(Config!$C$6=7,Jul!Q23,IF(Config!$C$6=8,Ago!Q23,IF(Config!$C$6=9,Set!Q23,IF(Config!$C$6=10,Oct!Q23,IF(Config!$C$6=11,Nov!Q23,IF(Config!$C$6=12,Dic!Q23,0))))))))))))</f>
        <v>2</v>
      </c>
      <c r="R23" s="177">
        <f>IF(Config!$C$6=1,Ene!R23,IF(Config!$C$6=2,Feb!R23,IF(Config!$C$6=3,Mar!R23,IF(Config!$C$6=4,Abr!R23,IF(Config!$C$6=5,May!R23,IF(Config!$C$6=6,Jun!R23,IF(Config!$C$6=7,Jul!R23,IF(Config!$C$6=8,Ago!R23,IF(Config!$C$6=9,Set!R23,IF(Config!$C$6=10,Oct!R23,IF(Config!$C$6=11,Nov!R23,IF(Config!$C$6=12,Dic!R23,0))))))))))))</f>
        <v>24</v>
      </c>
      <c r="S23" s="177">
        <f>IF(Config!$C$6=1,Ene!S23,IF(Config!$C$6=2,Feb!S23,IF(Config!$C$6=3,Mar!S23,IF(Config!$C$6=4,Abr!S23,IF(Config!$C$6=5,May!S23,IF(Config!$C$6=6,Jun!S23,IF(Config!$C$6=7,Jul!S23,IF(Config!$C$6=8,Ago!S23,IF(Config!$C$6=9,Set!S23,IF(Config!$C$6=10,Oct!S23,IF(Config!$C$6=11,Nov!S23,IF(Config!$C$6=12,Dic!S23,0))))))))))))</f>
        <v>23</v>
      </c>
      <c r="T23" s="177">
        <f>IF(Config!$C$6=1,Ene!T23,IF(Config!$C$6=2,Feb!T23,IF(Config!$C$6=3,Mar!T23,IF(Config!$C$6=4,Abr!T23,IF(Config!$C$6=5,May!T23,IF(Config!$C$6=6,Jun!T23,IF(Config!$C$6=7,Jul!T23,IF(Config!$C$6=8,Ago!T23,IF(Config!$C$6=9,Set!T23,IF(Config!$C$6=10,Oct!T23,IF(Config!$C$6=11,Nov!T23,IF(Config!$C$6=12,Dic!T23,0))))))))))))</f>
        <v>6</v>
      </c>
      <c r="U23" s="177">
        <f>IF(Config!$C$6=1,Ene!U23,IF(Config!$C$6=2,Feb!U23,IF(Config!$C$6=3,Mar!U23,IF(Config!$C$6=4,Abr!U23,IF(Config!$C$6=5,May!U23,IF(Config!$C$6=6,Jun!U23,IF(Config!$C$6=7,Jul!U23,IF(Config!$C$6=8,Ago!U23,IF(Config!$C$6=9,Set!U23,IF(Config!$C$6=10,Oct!U23,IF(Config!$C$6=11,Nov!U23,IF(Config!$C$6=12,Dic!U23,0))))))))))))</f>
        <v>22</v>
      </c>
      <c r="V23" s="177">
        <f>IF(Config!$C$6=1,Ene!V23,IF(Config!$C$6=2,Feb!V23,IF(Config!$C$6=3,Mar!V23,IF(Config!$C$6=4,Abr!V23,IF(Config!$C$6=5,May!V23,IF(Config!$C$6=6,Jun!V23,IF(Config!$C$6=7,Jul!V23,IF(Config!$C$6=8,Ago!V23,IF(Config!$C$6=9,Set!V23,IF(Config!$C$6=10,Oct!V23,IF(Config!$C$6=11,Nov!V23,IF(Config!$C$6=12,Dic!V23,0))))))))))))</f>
        <v>2</v>
      </c>
      <c r="W23" s="177">
        <f>IF(Config!$C$6=1,Ene!W23,IF(Config!$C$6=2,Feb!W23,IF(Config!$C$6=3,Mar!W23,IF(Config!$C$6=4,Abr!W23,IF(Config!$C$6=5,May!W23,IF(Config!$C$6=6,Jun!W23,IF(Config!$C$6=7,Jul!W23,IF(Config!$C$6=8,Ago!W23,IF(Config!$C$6=9,Set!W23,IF(Config!$C$6=10,Oct!W23,IF(Config!$C$6=11,Nov!W23,IF(Config!$C$6=12,Dic!W23,0))))))))))))</f>
        <v>3</v>
      </c>
      <c r="X23" s="177">
        <f>IF(Config!$C$6=1,Ene!X23,IF(Config!$C$6=2,Feb!X23,IF(Config!$C$6=3,Mar!X23,IF(Config!$C$6=4,Abr!X23,IF(Config!$C$6=5,May!X23,IF(Config!$C$6=6,Jun!X23,IF(Config!$C$6=7,Jul!X23,IF(Config!$C$6=8,Ago!X23,IF(Config!$C$6=9,Set!X23,IF(Config!$C$6=10,Oct!X23,IF(Config!$C$6=11,Nov!X23,IF(Config!$C$6=12,Dic!X23,0))))))))))))</f>
        <v>56</v>
      </c>
      <c r="Y23" s="177">
        <f>IF(Config!$C$6=1,Ene!Y23,IF(Config!$C$6=2,Feb!Y23,IF(Config!$C$6=3,Mar!Y23,IF(Config!$C$6=4,Abr!Y23,IF(Config!$C$6=5,May!Y23,IF(Config!$C$6=6,Jun!Y23,IF(Config!$C$6=7,Jul!Y23,IF(Config!$C$6=8,Ago!Y23,IF(Config!$C$6=9,Set!Y23,IF(Config!$C$6=10,Oct!Y23,IF(Config!$C$6=11,Nov!Y23,IF(Config!$C$6=12,Dic!Y23,0))))))))))))</f>
        <v>10</v>
      </c>
      <c r="Z23" s="177">
        <f>IF(Config!$C$6=1,Ene!Z23,IF(Config!$C$6=2,Feb!Z23,IF(Config!$C$6=3,Mar!Z23,IF(Config!$C$6=4,Abr!Z23,IF(Config!$C$6=5,May!Z23,IF(Config!$C$6=6,Jun!Z23,IF(Config!$C$6=7,Jul!Z23,IF(Config!$C$6=8,Ago!Z23,IF(Config!$C$6=9,Set!Z23,IF(Config!$C$6=10,Oct!Z23,IF(Config!$C$6=11,Nov!Z23,IF(Config!$C$6=12,Dic!Z23,0))))))))))))</f>
        <v>6</v>
      </c>
      <c r="AA23" s="177">
        <f>IF(Config!$C$6=1,Ene!AA23,IF(Config!$C$6=2,Feb!AA23,IF(Config!$C$6=3,Mar!AA23,IF(Config!$C$6=4,Abr!AA23,IF(Config!$C$6=5,May!AA23,IF(Config!$C$6=6,Jun!AA23,IF(Config!$C$6=7,Jul!AA23,IF(Config!$C$6=8,Ago!AA23,IF(Config!$C$6=9,Set!AA23,IF(Config!$C$6=10,Oct!AA23,IF(Config!$C$6=11,Nov!AA23,IF(Config!$C$6=12,Dic!AA23,0))))))))))))</f>
        <v>0</v>
      </c>
      <c r="AB23" s="177">
        <f>IF(Config!$C$6=1,Ene!AB23,IF(Config!$C$6=2,Feb!AB23,IF(Config!$C$6=3,Mar!AB23,IF(Config!$C$6=4,Abr!AB23,IF(Config!$C$6=5,May!AB23,IF(Config!$C$6=6,Jun!AB23,IF(Config!$C$6=7,Jul!AB23,IF(Config!$C$6=8,Ago!AB23,IF(Config!$C$6=9,Set!AB23,IF(Config!$C$6=10,Oct!AB23,IF(Config!$C$6=11,Nov!AB23,IF(Config!$C$6=12,Dic!AB23,0))))))))))))</f>
        <v>6</v>
      </c>
      <c r="AC23" s="177">
        <f>IF(Config!$C$6=1,Ene!AC23,IF(Config!$C$6=2,Feb!AC23,IF(Config!$C$6=3,Mar!AC23,IF(Config!$C$6=4,Abr!AC23,IF(Config!$C$6=5,May!AC23,IF(Config!$C$6=6,Jun!AC23,IF(Config!$C$6=7,Jul!AC23,IF(Config!$C$6=8,Ago!AC23,IF(Config!$C$6=9,Set!AC23,IF(Config!$C$6=10,Oct!AC23,IF(Config!$C$6=11,Nov!AC23,IF(Config!$C$6=12,Dic!AC23,0))))))))))))</f>
        <v>4</v>
      </c>
      <c r="AD23" s="177">
        <f>IF(Config!$C$6=1,Ene!AD23,IF(Config!$C$6=2,Feb!AD23,IF(Config!$C$6=3,Mar!AD23,IF(Config!$C$6=4,Abr!AD23,IF(Config!$C$6=5,May!AD23,IF(Config!$C$6=6,Jun!AD23,IF(Config!$C$6=7,Jul!AD23,IF(Config!$C$6=8,Ago!AD23,IF(Config!$C$6=9,Set!AD23,IF(Config!$C$6=10,Oct!AD23,IF(Config!$C$6=11,Nov!AD23,IF(Config!$C$6=12,Dic!AD23,0))))))))))))</f>
        <v>0</v>
      </c>
      <c r="AE23" s="177">
        <f>IF(Config!$C$6=1,Ene!AE23,IF(Config!$C$6=2,Feb!AE23,IF(Config!$C$6=3,Mar!AE23,IF(Config!$C$6=4,Abr!AE23,IF(Config!$C$6=5,May!AE23,IF(Config!$C$6=6,Jun!AE23,IF(Config!$C$6=7,Jul!AE23,IF(Config!$C$6=8,Ago!AE23,IF(Config!$C$6=9,Set!AE23,IF(Config!$C$6=10,Oct!AE23,IF(Config!$C$6=11,Nov!AE23,IF(Config!$C$6=12,Dic!AE23,0))))))))))))</f>
        <v>1</v>
      </c>
      <c r="AF23" s="177">
        <f>IF(Config!$C$6=1,Ene!AF23,IF(Config!$C$6=2,Feb!AF23,IF(Config!$C$6=3,Mar!AF23,IF(Config!$C$6=4,Abr!AF23,IF(Config!$C$6=5,May!AF23,IF(Config!$C$6=6,Jun!AF23,IF(Config!$C$6=7,Jul!AF23,IF(Config!$C$6=8,Ago!AF23,IF(Config!$C$6=9,Set!AF23,IF(Config!$C$6=10,Oct!AF23,IF(Config!$C$6=11,Nov!AF23,IF(Config!$C$6=12,Dic!AF23,0))))))))))))</f>
        <v>0</v>
      </c>
      <c r="AG23" s="177">
        <f>IF(Config!$C$6=1,Ene!AG23,IF(Config!$C$6=2,Feb!AG23,IF(Config!$C$6=3,Mar!AG23,IF(Config!$C$6=4,Abr!AG23,IF(Config!$C$6=5,May!AG23,IF(Config!$C$6=6,Jun!AG23,IF(Config!$C$6=7,Jul!AG23,IF(Config!$C$6=8,Ago!AG23,IF(Config!$C$6=9,Set!AG23,IF(Config!$C$6=10,Oct!AG23,IF(Config!$C$6=11,Nov!AG23,IF(Config!$C$6=12,Dic!AG23,0))))))))))))</f>
        <v>8</v>
      </c>
      <c r="AH23" s="177">
        <f>IF(Config!$C$6=1,Ene!AH23,IF(Config!$C$6=2,Feb!AH23,IF(Config!$C$6=3,Mar!AH23,IF(Config!$C$6=4,Abr!AH23,IF(Config!$C$6=5,May!AH23,IF(Config!$C$6=6,Jun!AH23,IF(Config!$C$6=7,Jul!AH23,IF(Config!$C$6=8,Ago!AH23,IF(Config!$C$6=9,Set!AH23,IF(Config!$C$6=10,Oct!AH23,IF(Config!$C$6=11,Nov!AH23,IF(Config!$C$6=12,Dic!AH23,0))))))))))))</f>
        <v>82</v>
      </c>
      <c r="AI23" s="177">
        <f>IF(Config!$C$6=1,Ene!AI23,IF(Config!$C$6=2,Feb!AI23,IF(Config!$C$6=3,Mar!AI23,IF(Config!$C$6=4,Abr!AI23,IF(Config!$C$6=5,May!AI23,IF(Config!$C$6=6,Jun!AI23,IF(Config!$C$6=7,Jul!AI23,IF(Config!$C$6=8,Ago!AI23,IF(Config!$C$6=9,Set!AI23,IF(Config!$C$6=10,Oct!AI23,IF(Config!$C$6=11,Nov!AI23,IF(Config!$C$6=12,Dic!AI23,0))))))))))))</f>
        <v>8</v>
      </c>
      <c r="AJ23" s="177">
        <f>IF(Config!$C$6=1,Ene!AJ23,IF(Config!$C$6=2,Feb!AJ23,IF(Config!$C$6=3,Mar!AJ23,IF(Config!$C$6=4,Abr!AJ23,IF(Config!$C$6=5,May!AJ23,IF(Config!$C$6=6,Jun!AJ23,IF(Config!$C$6=7,Jul!AJ23,IF(Config!$C$6=8,Ago!AJ23,IF(Config!$C$6=9,Set!AJ23,IF(Config!$C$6=10,Oct!AJ23,IF(Config!$C$6=11,Nov!AJ23,IF(Config!$C$6=12,Dic!AJ23,0))))))))))))</f>
        <v>55</v>
      </c>
      <c r="AK23" s="177">
        <f>IF(Config!$C$6=1,Ene!AK23,IF(Config!$C$6=2,Feb!AK23,IF(Config!$C$6=3,Mar!AK23,IF(Config!$C$6=4,Abr!AK23,IF(Config!$C$6=5,May!AK23,IF(Config!$C$6=6,Jun!AK23,IF(Config!$C$6=7,Jul!AK23,IF(Config!$C$6=8,Ago!AK23,IF(Config!$C$6=9,Set!AK23,IF(Config!$C$6=10,Oct!AK23,IF(Config!$C$6=11,Nov!AK23,IF(Config!$C$6=12,Dic!AK23,0))))))))))))</f>
        <v>106</v>
      </c>
      <c r="AL23" s="177">
        <f>IF(Config!$C$6=1,Ene!AL23,IF(Config!$C$6=2,Feb!AL23,IF(Config!$C$6=3,Mar!AL23,IF(Config!$C$6=4,Abr!AL23,IF(Config!$C$6=5,May!AL23,IF(Config!$C$6=6,Jun!AL23,IF(Config!$C$6=7,Jul!AL23,IF(Config!$C$6=8,Ago!AL23,IF(Config!$C$6=9,Set!AL23,IF(Config!$C$6=10,Oct!AL23,IF(Config!$C$6=11,Nov!AL23,IF(Config!$C$6=12,Dic!AL23,0))))))))))))</f>
        <v>25</v>
      </c>
      <c r="AM23" s="177">
        <f>IF(Config!$C$6=1,Ene!AM23,IF(Config!$C$6=2,Feb!AM23,IF(Config!$C$6=3,Mar!AM23,IF(Config!$C$6=4,Abr!AM23,IF(Config!$C$6=5,May!AM23,IF(Config!$C$6=6,Jun!AM23,IF(Config!$C$6=7,Jul!AM23,IF(Config!$C$6=8,Ago!AM23,IF(Config!$C$6=9,Set!AM23,IF(Config!$C$6=10,Oct!AM23,IF(Config!$C$6=11,Nov!AM23,IF(Config!$C$6=12,Dic!AM23,0))))))))))))</f>
        <v>41</v>
      </c>
      <c r="AN23" s="177">
        <f>IF(Config!$C$6=1,Ene!AN23,IF(Config!$C$6=2,Feb!AN23,IF(Config!$C$6=3,Mar!AN23,IF(Config!$C$6=4,Abr!AN23,IF(Config!$C$6=5,May!AN23,IF(Config!$C$6=6,Jun!AN23,IF(Config!$C$6=7,Jul!AN23,IF(Config!$C$6=8,Ago!AN23,IF(Config!$C$6=9,Set!AN23,IF(Config!$C$6=10,Oct!AN23,IF(Config!$C$6=11,Nov!AN23,IF(Config!$C$6=12,Dic!AN23,0))))))))))))</f>
        <v>9</v>
      </c>
      <c r="AO23" s="177">
        <f>IF(Config!$C$6=1,Ene!AO23,IF(Config!$C$6=2,Feb!AO23,IF(Config!$C$6=3,Mar!AO23,IF(Config!$C$6=4,Abr!AO23,IF(Config!$C$6=5,May!AO23,IF(Config!$C$6=6,Jun!AO23,IF(Config!$C$6=7,Jul!AO23,IF(Config!$C$6=8,Ago!AO23,IF(Config!$C$6=9,Set!AO23,IF(Config!$C$6=10,Oct!AO23,IF(Config!$C$6=11,Nov!AO23,IF(Config!$C$6=12,Dic!AO23,0))))))))))))</f>
        <v>9</v>
      </c>
      <c r="AP23" s="177">
        <f>IF(Config!$C$6=1,Ene!AP23,IF(Config!$C$6=2,Feb!AP23,IF(Config!$C$6=3,Mar!AP23,IF(Config!$C$6=4,Abr!AP23,IF(Config!$C$6=5,May!AP23,IF(Config!$C$6=6,Jun!AP23,IF(Config!$C$6=7,Jul!AP23,IF(Config!$C$6=8,Ago!AP23,IF(Config!$C$6=9,Set!AP23,IF(Config!$C$6=10,Oct!AP23,IF(Config!$C$6=11,Nov!AP23,IF(Config!$C$6=12,Dic!AP23,0))))))))))))</f>
        <v>0</v>
      </c>
      <c r="AQ23" s="177">
        <f>IF(Config!$C$6=1,Ene!AQ23,IF(Config!$C$6=2,Feb!AQ23,IF(Config!$C$6=3,Mar!AQ23,IF(Config!$C$6=4,Abr!AQ23,IF(Config!$C$6=5,May!AQ23,IF(Config!$C$6=6,Jun!AQ23,IF(Config!$C$6=7,Jul!AQ23,IF(Config!$C$6=8,Ago!AQ23,IF(Config!$C$6=9,Set!AQ23,IF(Config!$C$6=10,Oct!AQ23,IF(Config!$C$6=11,Nov!AQ23,IF(Config!$C$6=12,Dic!AQ23,0))))))))))))</f>
        <v>0</v>
      </c>
      <c r="AR23" s="177">
        <f>IF(Config!$C$6=1,Ene!AR23,IF(Config!$C$6=2,Feb!AR23,IF(Config!$C$6=3,Mar!AR23,IF(Config!$C$6=4,Abr!AR23,IF(Config!$C$6=5,May!AR23,IF(Config!$C$6=6,Jun!AR23,IF(Config!$C$6=7,Jul!AR23,IF(Config!$C$6=8,Ago!AR23,IF(Config!$C$6=9,Set!AR23,IF(Config!$C$6=10,Oct!AR23,IF(Config!$C$6=11,Nov!AR23,IF(Config!$C$6=12,Dic!AR23,0))))))))))))</f>
        <v>0</v>
      </c>
      <c r="AT23" s="48">
        <f t="shared" si="10"/>
        <v>0</v>
      </c>
      <c r="AU23" s="48">
        <f t="shared" si="7"/>
        <v>859</v>
      </c>
      <c r="AV23" s="48">
        <f t="shared" si="8"/>
        <v>57</v>
      </c>
      <c r="AW23" s="48">
        <f t="shared" si="0"/>
        <v>53</v>
      </c>
      <c r="AX23" s="48">
        <f t="shared" si="1"/>
        <v>81</v>
      </c>
      <c r="AY23" s="48">
        <f t="shared" si="2"/>
        <v>13</v>
      </c>
      <c r="AZ23" s="48">
        <f t="shared" si="3"/>
        <v>145</v>
      </c>
      <c r="BA23" s="49">
        <f t="shared" si="4"/>
        <v>181</v>
      </c>
      <c r="BB23" s="48">
        <f t="shared" si="5"/>
        <v>9</v>
      </c>
      <c r="BC23" s="65">
        <f t="shared" si="9"/>
        <v>1398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f>IF(Config!$C$6=1,Ene!D24,IF(Config!$C$6=2,Feb!D24,IF(Config!$C$6=3,Mar!D24,IF(Config!$C$6=4,Abr!D24,IF(Config!$C$6=5,May!D24,IF(Config!$C$6=6,Jun!D24,IF(Config!$C$6=7,Jul!D24,IF(Config!$C$6=8,Ago!D24,IF(Config!$C$6=9,Set!D24,IF(Config!$C$6=10,Oct!D24,IF(Config!$C$6=11,Nov!D24,IF(Config!$C$6=12,Dic!D24,0))))))))))))</f>
        <v>0</v>
      </c>
      <c r="E24" s="177">
        <f>IF(Config!$C$6=1,Ene!E24,IF(Config!$C$6=2,Feb!E24,IF(Config!$C$6=3,Mar!E24,IF(Config!$C$6=4,Abr!E24,IF(Config!$C$6=5,May!E24,IF(Config!$C$6=6,Jun!E24,IF(Config!$C$6=7,Jul!E24,IF(Config!$C$6=8,Ago!E24,IF(Config!$C$6=9,Set!E24,IF(Config!$C$6=10,Oct!E24,IF(Config!$C$6=11,Nov!E24,IF(Config!$C$6=12,Dic!E24,0))))))))))))</f>
        <v>0</v>
      </c>
      <c r="F24" s="177">
        <f>IF(Config!$C$6=1,Ene!F24,IF(Config!$C$6=2,Feb!F24,IF(Config!$C$6=3,Mar!F24,IF(Config!$C$6=4,Abr!F24,IF(Config!$C$6=5,May!F24,IF(Config!$C$6=6,Jun!F24,IF(Config!$C$6=7,Jul!F24,IF(Config!$C$6=8,Ago!F24,IF(Config!$C$6=9,Set!F24,IF(Config!$C$6=10,Oct!F24,IF(Config!$C$6=11,Nov!F24,IF(Config!$C$6=12,Dic!F24,0))))))))))))</f>
        <v>342</v>
      </c>
      <c r="G24" s="177">
        <f>IF(Config!$C$6=1,Ene!G24,IF(Config!$C$6=2,Feb!G24,IF(Config!$C$6=3,Mar!G24,IF(Config!$C$6=4,Abr!G24,IF(Config!$C$6=5,May!G24,IF(Config!$C$6=6,Jun!G24,IF(Config!$C$6=7,Jul!G24,IF(Config!$C$6=8,Ago!G24,IF(Config!$C$6=9,Set!G24,IF(Config!$C$6=10,Oct!G24,IF(Config!$C$6=11,Nov!G24,IF(Config!$C$6=12,Dic!G24,0))))))))))))</f>
        <v>22</v>
      </c>
      <c r="H24" s="177">
        <f>IF(Config!$C$6=1,Ene!H24,IF(Config!$C$6=2,Feb!H24,IF(Config!$C$6=3,Mar!H24,IF(Config!$C$6=4,Abr!H24,IF(Config!$C$6=5,May!H24,IF(Config!$C$6=6,Jun!H24,IF(Config!$C$6=7,Jul!H24,IF(Config!$C$6=8,Ago!H24,IF(Config!$C$6=9,Set!H24,IF(Config!$C$6=10,Oct!H24,IF(Config!$C$6=11,Nov!H24,IF(Config!$C$6=12,Dic!H24,0))))))))))))</f>
        <v>19</v>
      </c>
      <c r="I24" s="177">
        <f>IF(Config!$C$6=1,Ene!I24,IF(Config!$C$6=2,Feb!I24,IF(Config!$C$6=3,Mar!I24,IF(Config!$C$6=4,Abr!I24,IF(Config!$C$6=5,May!I24,IF(Config!$C$6=6,Jun!I24,IF(Config!$C$6=7,Jul!I24,IF(Config!$C$6=8,Ago!I24,IF(Config!$C$6=9,Set!I24,IF(Config!$C$6=10,Oct!I24,IF(Config!$C$6=11,Nov!I24,IF(Config!$C$6=12,Dic!I24,0))))))))))))</f>
        <v>21</v>
      </c>
      <c r="J24" s="177">
        <f>IF(Config!$C$6=1,Ene!J24,IF(Config!$C$6=2,Feb!J24,IF(Config!$C$6=3,Mar!J24,IF(Config!$C$6=4,Abr!J24,IF(Config!$C$6=5,May!J24,IF(Config!$C$6=6,Jun!J24,IF(Config!$C$6=7,Jul!J24,IF(Config!$C$6=8,Ago!J24,IF(Config!$C$6=9,Set!J24,IF(Config!$C$6=10,Oct!J24,IF(Config!$C$6=11,Nov!J24,IF(Config!$C$6=12,Dic!J24,0))))))))))))</f>
        <v>46</v>
      </c>
      <c r="K24" s="177">
        <f>IF(Config!$C$6=1,Ene!K24,IF(Config!$C$6=2,Feb!K24,IF(Config!$C$6=3,Mar!K24,IF(Config!$C$6=4,Abr!K24,IF(Config!$C$6=5,May!K24,IF(Config!$C$6=6,Jun!K24,IF(Config!$C$6=7,Jul!K24,IF(Config!$C$6=8,Ago!K24,IF(Config!$C$6=9,Set!K24,IF(Config!$C$6=10,Oct!K24,IF(Config!$C$6=11,Nov!K24,IF(Config!$C$6=12,Dic!K24,0))))))))))))</f>
        <v>2</v>
      </c>
      <c r="L24" s="177">
        <f>IF(Config!$C$6=1,Ene!L24,IF(Config!$C$6=2,Feb!L24,IF(Config!$C$6=3,Mar!L24,IF(Config!$C$6=4,Abr!L24,IF(Config!$C$6=5,May!L24,IF(Config!$C$6=6,Jun!L24,IF(Config!$C$6=7,Jul!L24,IF(Config!$C$6=8,Ago!L24,IF(Config!$C$6=9,Set!L24,IF(Config!$C$6=10,Oct!L24,IF(Config!$C$6=11,Nov!L24,IF(Config!$C$6=12,Dic!L24,0))))))))))))</f>
        <v>19</v>
      </c>
      <c r="M24" s="177">
        <f>IF(Config!$C$6=1,Ene!M24,IF(Config!$C$6=2,Feb!M24,IF(Config!$C$6=3,Mar!M24,IF(Config!$C$6=4,Abr!M24,IF(Config!$C$6=5,May!M24,IF(Config!$C$6=6,Jun!M24,IF(Config!$C$6=7,Jul!M24,IF(Config!$C$6=8,Ago!M24,IF(Config!$C$6=9,Set!M24,IF(Config!$C$6=10,Oct!M24,IF(Config!$C$6=11,Nov!M24,IF(Config!$C$6=12,Dic!M24,0))))))))))))</f>
        <v>12</v>
      </c>
      <c r="N24" s="177">
        <f>IF(Config!$C$6=1,Ene!N24,IF(Config!$C$6=2,Feb!N24,IF(Config!$C$6=3,Mar!N24,IF(Config!$C$6=4,Abr!N24,IF(Config!$C$6=5,May!N24,IF(Config!$C$6=6,Jun!N24,IF(Config!$C$6=7,Jul!N24,IF(Config!$C$6=8,Ago!N24,IF(Config!$C$6=9,Set!N24,IF(Config!$C$6=10,Oct!N24,IF(Config!$C$6=11,Nov!N24,IF(Config!$C$6=12,Dic!N24,0))))))))))))</f>
        <v>27</v>
      </c>
      <c r="O24" s="177">
        <f>IF(Config!$C$6=1,Ene!O24,IF(Config!$C$6=2,Feb!O24,IF(Config!$C$6=3,Mar!O24,IF(Config!$C$6=4,Abr!O24,IF(Config!$C$6=5,May!O24,IF(Config!$C$6=6,Jun!O24,IF(Config!$C$6=7,Jul!O24,IF(Config!$C$6=8,Ago!O24,IF(Config!$C$6=9,Set!O24,IF(Config!$C$6=10,Oct!O24,IF(Config!$C$6=11,Nov!O24,IF(Config!$C$6=12,Dic!O24,0))))))))))))</f>
        <v>126</v>
      </c>
      <c r="P24" s="177">
        <f>IF(Config!$C$6=1,Ene!P24,IF(Config!$C$6=2,Feb!P24,IF(Config!$C$6=3,Mar!P24,IF(Config!$C$6=4,Abr!P24,IF(Config!$C$6=5,May!P24,IF(Config!$C$6=6,Jun!P24,IF(Config!$C$6=7,Jul!P24,IF(Config!$C$6=8,Ago!P24,IF(Config!$C$6=9,Set!P24,IF(Config!$C$6=10,Oct!P24,IF(Config!$C$6=11,Nov!P24,IF(Config!$C$6=12,Dic!P24,0))))))))))))</f>
        <v>26</v>
      </c>
      <c r="Q24" s="177">
        <f>IF(Config!$C$6=1,Ene!Q24,IF(Config!$C$6=2,Feb!Q24,IF(Config!$C$6=3,Mar!Q24,IF(Config!$C$6=4,Abr!Q24,IF(Config!$C$6=5,May!Q24,IF(Config!$C$6=6,Jun!Q24,IF(Config!$C$6=7,Jul!Q24,IF(Config!$C$6=8,Ago!Q24,IF(Config!$C$6=9,Set!Q24,IF(Config!$C$6=10,Oct!Q24,IF(Config!$C$6=11,Nov!Q24,IF(Config!$C$6=12,Dic!Q24,0))))))))))))</f>
        <v>14</v>
      </c>
      <c r="R24" s="177">
        <f>IF(Config!$C$6=1,Ene!R24,IF(Config!$C$6=2,Feb!R24,IF(Config!$C$6=3,Mar!R24,IF(Config!$C$6=4,Abr!R24,IF(Config!$C$6=5,May!R24,IF(Config!$C$6=6,Jun!R24,IF(Config!$C$6=7,Jul!R24,IF(Config!$C$6=8,Ago!R24,IF(Config!$C$6=9,Set!R24,IF(Config!$C$6=10,Oct!R24,IF(Config!$C$6=11,Nov!R24,IF(Config!$C$6=12,Dic!R24,0))))))))))))</f>
        <v>29</v>
      </c>
      <c r="S24" s="177">
        <f>IF(Config!$C$6=1,Ene!S24,IF(Config!$C$6=2,Feb!S24,IF(Config!$C$6=3,Mar!S24,IF(Config!$C$6=4,Abr!S24,IF(Config!$C$6=5,May!S24,IF(Config!$C$6=6,Jun!S24,IF(Config!$C$6=7,Jul!S24,IF(Config!$C$6=8,Ago!S24,IF(Config!$C$6=9,Set!S24,IF(Config!$C$6=10,Oct!S24,IF(Config!$C$6=11,Nov!S24,IF(Config!$C$6=12,Dic!S24,0))))))))))))</f>
        <v>37</v>
      </c>
      <c r="T24" s="177">
        <f>IF(Config!$C$6=1,Ene!T24,IF(Config!$C$6=2,Feb!T24,IF(Config!$C$6=3,Mar!T24,IF(Config!$C$6=4,Abr!T24,IF(Config!$C$6=5,May!T24,IF(Config!$C$6=6,Jun!T24,IF(Config!$C$6=7,Jul!T24,IF(Config!$C$6=8,Ago!T24,IF(Config!$C$6=9,Set!T24,IF(Config!$C$6=10,Oct!T24,IF(Config!$C$6=11,Nov!T24,IF(Config!$C$6=12,Dic!T24,0))))))))))))</f>
        <v>15</v>
      </c>
      <c r="U24" s="177">
        <f>IF(Config!$C$6=1,Ene!U24,IF(Config!$C$6=2,Feb!U24,IF(Config!$C$6=3,Mar!U24,IF(Config!$C$6=4,Abr!U24,IF(Config!$C$6=5,May!U24,IF(Config!$C$6=6,Jun!U24,IF(Config!$C$6=7,Jul!U24,IF(Config!$C$6=8,Ago!U24,IF(Config!$C$6=9,Set!U24,IF(Config!$C$6=10,Oct!U24,IF(Config!$C$6=11,Nov!U24,IF(Config!$C$6=12,Dic!U24,0))))))))))))</f>
        <v>10</v>
      </c>
      <c r="V24" s="177">
        <f>IF(Config!$C$6=1,Ene!V24,IF(Config!$C$6=2,Feb!V24,IF(Config!$C$6=3,Mar!V24,IF(Config!$C$6=4,Abr!V24,IF(Config!$C$6=5,May!V24,IF(Config!$C$6=6,Jun!V24,IF(Config!$C$6=7,Jul!V24,IF(Config!$C$6=8,Ago!V24,IF(Config!$C$6=9,Set!V24,IF(Config!$C$6=10,Oct!V24,IF(Config!$C$6=11,Nov!V24,IF(Config!$C$6=12,Dic!V24,0))))))))))))</f>
        <v>24</v>
      </c>
      <c r="W24" s="177">
        <f>IF(Config!$C$6=1,Ene!W24,IF(Config!$C$6=2,Feb!W24,IF(Config!$C$6=3,Mar!W24,IF(Config!$C$6=4,Abr!W24,IF(Config!$C$6=5,May!W24,IF(Config!$C$6=6,Jun!W24,IF(Config!$C$6=7,Jul!W24,IF(Config!$C$6=8,Ago!W24,IF(Config!$C$6=9,Set!W24,IF(Config!$C$6=10,Oct!W24,IF(Config!$C$6=11,Nov!W24,IF(Config!$C$6=12,Dic!W24,0))))))))))))</f>
        <v>49</v>
      </c>
      <c r="X24" s="177">
        <f>IF(Config!$C$6=1,Ene!X24,IF(Config!$C$6=2,Feb!X24,IF(Config!$C$6=3,Mar!X24,IF(Config!$C$6=4,Abr!X24,IF(Config!$C$6=5,May!X24,IF(Config!$C$6=6,Jun!X24,IF(Config!$C$6=7,Jul!X24,IF(Config!$C$6=8,Ago!X24,IF(Config!$C$6=9,Set!X24,IF(Config!$C$6=10,Oct!X24,IF(Config!$C$6=11,Nov!X24,IF(Config!$C$6=12,Dic!X24,0))))))))))))</f>
        <v>255</v>
      </c>
      <c r="Y24" s="177">
        <f>IF(Config!$C$6=1,Ene!Y24,IF(Config!$C$6=2,Feb!Y24,IF(Config!$C$6=3,Mar!Y24,IF(Config!$C$6=4,Abr!Y24,IF(Config!$C$6=5,May!Y24,IF(Config!$C$6=6,Jun!Y24,IF(Config!$C$6=7,Jul!Y24,IF(Config!$C$6=8,Ago!Y24,IF(Config!$C$6=9,Set!Y24,IF(Config!$C$6=10,Oct!Y24,IF(Config!$C$6=11,Nov!Y24,IF(Config!$C$6=12,Dic!Y24,0))))))))))))</f>
        <v>22</v>
      </c>
      <c r="Z24" s="177">
        <f>IF(Config!$C$6=1,Ene!Z24,IF(Config!$C$6=2,Feb!Z24,IF(Config!$C$6=3,Mar!Z24,IF(Config!$C$6=4,Abr!Z24,IF(Config!$C$6=5,May!Z24,IF(Config!$C$6=6,Jun!Z24,IF(Config!$C$6=7,Jul!Z24,IF(Config!$C$6=8,Ago!Z24,IF(Config!$C$6=9,Set!Z24,IF(Config!$C$6=10,Oct!Z24,IF(Config!$C$6=11,Nov!Z24,IF(Config!$C$6=12,Dic!Z24,0))))))))))))</f>
        <v>51</v>
      </c>
      <c r="AA24" s="177">
        <f>IF(Config!$C$6=1,Ene!AA24,IF(Config!$C$6=2,Feb!AA24,IF(Config!$C$6=3,Mar!AA24,IF(Config!$C$6=4,Abr!AA24,IF(Config!$C$6=5,May!AA24,IF(Config!$C$6=6,Jun!AA24,IF(Config!$C$6=7,Jul!AA24,IF(Config!$C$6=8,Ago!AA24,IF(Config!$C$6=9,Set!AA24,IF(Config!$C$6=10,Oct!AA24,IF(Config!$C$6=11,Nov!AA24,IF(Config!$C$6=12,Dic!AA24,0))))))))))))</f>
        <v>18</v>
      </c>
      <c r="AB24" s="177">
        <f>IF(Config!$C$6=1,Ene!AB24,IF(Config!$C$6=2,Feb!AB24,IF(Config!$C$6=3,Mar!AB24,IF(Config!$C$6=4,Abr!AB24,IF(Config!$C$6=5,May!AB24,IF(Config!$C$6=6,Jun!AB24,IF(Config!$C$6=7,Jul!AB24,IF(Config!$C$6=8,Ago!AB24,IF(Config!$C$6=9,Set!AB24,IF(Config!$C$6=10,Oct!AB24,IF(Config!$C$6=11,Nov!AB24,IF(Config!$C$6=12,Dic!AB24,0))))))))))))</f>
        <v>42</v>
      </c>
      <c r="AC24" s="177">
        <f>IF(Config!$C$6=1,Ene!AC24,IF(Config!$C$6=2,Feb!AC24,IF(Config!$C$6=3,Mar!AC24,IF(Config!$C$6=4,Abr!AC24,IF(Config!$C$6=5,May!AC24,IF(Config!$C$6=6,Jun!AC24,IF(Config!$C$6=7,Jul!AC24,IF(Config!$C$6=8,Ago!AC24,IF(Config!$C$6=9,Set!AC24,IF(Config!$C$6=10,Oct!AC24,IF(Config!$C$6=11,Nov!AC24,IF(Config!$C$6=12,Dic!AC24,0))))))))))))</f>
        <v>69</v>
      </c>
      <c r="AD24" s="177">
        <f>IF(Config!$C$6=1,Ene!AD24,IF(Config!$C$6=2,Feb!AD24,IF(Config!$C$6=3,Mar!AD24,IF(Config!$C$6=4,Abr!AD24,IF(Config!$C$6=5,May!AD24,IF(Config!$C$6=6,Jun!AD24,IF(Config!$C$6=7,Jul!AD24,IF(Config!$C$6=8,Ago!AD24,IF(Config!$C$6=9,Set!AD24,IF(Config!$C$6=10,Oct!AD24,IF(Config!$C$6=11,Nov!AD24,IF(Config!$C$6=12,Dic!AD24,0))))))))))))</f>
        <v>15</v>
      </c>
      <c r="AE24" s="177">
        <f>IF(Config!$C$6=1,Ene!AE24,IF(Config!$C$6=2,Feb!AE24,IF(Config!$C$6=3,Mar!AE24,IF(Config!$C$6=4,Abr!AE24,IF(Config!$C$6=5,May!AE24,IF(Config!$C$6=6,Jun!AE24,IF(Config!$C$6=7,Jul!AE24,IF(Config!$C$6=8,Ago!AE24,IF(Config!$C$6=9,Set!AE24,IF(Config!$C$6=10,Oct!AE24,IF(Config!$C$6=11,Nov!AE24,IF(Config!$C$6=12,Dic!AE24,0))))))))))))</f>
        <v>34</v>
      </c>
      <c r="AF24" s="177">
        <f>IF(Config!$C$6=1,Ene!AF24,IF(Config!$C$6=2,Feb!AF24,IF(Config!$C$6=3,Mar!AF24,IF(Config!$C$6=4,Abr!AF24,IF(Config!$C$6=5,May!AF24,IF(Config!$C$6=6,Jun!AF24,IF(Config!$C$6=7,Jul!AF24,IF(Config!$C$6=8,Ago!AF24,IF(Config!$C$6=9,Set!AF24,IF(Config!$C$6=10,Oct!AF24,IF(Config!$C$6=11,Nov!AF24,IF(Config!$C$6=12,Dic!AF24,0))))))))))))</f>
        <v>22</v>
      </c>
      <c r="AG24" s="177">
        <f>IF(Config!$C$6=1,Ene!AG24,IF(Config!$C$6=2,Feb!AG24,IF(Config!$C$6=3,Mar!AG24,IF(Config!$C$6=4,Abr!AG24,IF(Config!$C$6=5,May!AG24,IF(Config!$C$6=6,Jun!AG24,IF(Config!$C$6=7,Jul!AG24,IF(Config!$C$6=8,Ago!AG24,IF(Config!$C$6=9,Set!AG24,IF(Config!$C$6=10,Oct!AG24,IF(Config!$C$6=11,Nov!AG24,IF(Config!$C$6=12,Dic!AG24,0))))))))))))</f>
        <v>30</v>
      </c>
      <c r="AH24" s="177">
        <f>IF(Config!$C$6=1,Ene!AH24,IF(Config!$C$6=2,Feb!AH24,IF(Config!$C$6=3,Mar!AH24,IF(Config!$C$6=4,Abr!AH24,IF(Config!$C$6=5,May!AH24,IF(Config!$C$6=6,Jun!AH24,IF(Config!$C$6=7,Jul!AH24,IF(Config!$C$6=8,Ago!AH24,IF(Config!$C$6=9,Set!AH24,IF(Config!$C$6=10,Oct!AH24,IF(Config!$C$6=11,Nov!AH24,IF(Config!$C$6=12,Dic!AH24,0))))))))))))</f>
        <v>102</v>
      </c>
      <c r="AI24" s="177">
        <f>IF(Config!$C$6=1,Ene!AI24,IF(Config!$C$6=2,Feb!AI24,IF(Config!$C$6=3,Mar!AI24,IF(Config!$C$6=4,Abr!AI24,IF(Config!$C$6=5,May!AI24,IF(Config!$C$6=6,Jun!AI24,IF(Config!$C$6=7,Jul!AI24,IF(Config!$C$6=8,Ago!AI24,IF(Config!$C$6=9,Set!AI24,IF(Config!$C$6=10,Oct!AI24,IF(Config!$C$6=11,Nov!AI24,IF(Config!$C$6=12,Dic!AI24,0))))))))))))</f>
        <v>23</v>
      </c>
      <c r="AJ24" s="177">
        <f>IF(Config!$C$6=1,Ene!AJ24,IF(Config!$C$6=2,Feb!AJ24,IF(Config!$C$6=3,Mar!AJ24,IF(Config!$C$6=4,Abr!AJ24,IF(Config!$C$6=5,May!AJ24,IF(Config!$C$6=6,Jun!AJ24,IF(Config!$C$6=7,Jul!AJ24,IF(Config!$C$6=8,Ago!AJ24,IF(Config!$C$6=9,Set!AJ24,IF(Config!$C$6=10,Oct!AJ24,IF(Config!$C$6=11,Nov!AJ24,IF(Config!$C$6=12,Dic!AJ24,0))))))))))))</f>
        <v>16</v>
      </c>
      <c r="AK24" s="177">
        <f>IF(Config!$C$6=1,Ene!AK24,IF(Config!$C$6=2,Feb!AK24,IF(Config!$C$6=3,Mar!AK24,IF(Config!$C$6=4,Abr!AK24,IF(Config!$C$6=5,May!AK24,IF(Config!$C$6=6,Jun!AK24,IF(Config!$C$6=7,Jul!AK24,IF(Config!$C$6=8,Ago!AK24,IF(Config!$C$6=9,Set!AK24,IF(Config!$C$6=10,Oct!AK24,IF(Config!$C$6=11,Nov!AK24,IF(Config!$C$6=12,Dic!AK24,0))))))))))))</f>
        <v>46</v>
      </c>
      <c r="AL24" s="177">
        <f>IF(Config!$C$6=1,Ene!AL24,IF(Config!$C$6=2,Feb!AL24,IF(Config!$C$6=3,Mar!AL24,IF(Config!$C$6=4,Abr!AL24,IF(Config!$C$6=5,May!AL24,IF(Config!$C$6=6,Jun!AL24,IF(Config!$C$6=7,Jul!AL24,IF(Config!$C$6=8,Ago!AL24,IF(Config!$C$6=9,Set!AL24,IF(Config!$C$6=10,Oct!AL24,IF(Config!$C$6=11,Nov!AL24,IF(Config!$C$6=12,Dic!AL24,0))))))))))))</f>
        <v>5</v>
      </c>
      <c r="AM24" s="177">
        <f>IF(Config!$C$6=1,Ene!AM24,IF(Config!$C$6=2,Feb!AM24,IF(Config!$C$6=3,Mar!AM24,IF(Config!$C$6=4,Abr!AM24,IF(Config!$C$6=5,May!AM24,IF(Config!$C$6=6,Jun!AM24,IF(Config!$C$6=7,Jul!AM24,IF(Config!$C$6=8,Ago!AM24,IF(Config!$C$6=9,Set!AM24,IF(Config!$C$6=10,Oct!AM24,IF(Config!$C$6=11,Nov!AM24,IF(Config!$C$6=12,Dic!AM24,0))))))))))))</f>
        <v>8</v>
      </c>
      <c r="AN24" s="177">
        <f>IF(Config!$C$6=1,Ene!AN24,IF(Config!$C$6=2,Feb!AN24,IF(Config!$C$6=3,Mar!AN24,IF(Config!$C$6=4,Abr!AN24,IF(Config!$C$6=5,May!AN24,IF(Config!$C$6=6,Jun!AN24,IF(Config!$C$6=7,Jul!AN24,IF(Config!$C$6=8,Ago!AN24,IF(Config!$C$6=9,Set!AN24,IF(Config!$C$6=10,Oct!AN24,IF(Config!$C$6=11,Nov!AN24,IF(Config!$C$6=12,Dic!AN24,0))))))))))))</f>
        <v>6</v>
      </c>
      <c r="AO24" s="177">
        <f>IF(Config!$C$6=1,Ene!AO24,IF(Config!$C$6=2,Feb!AO24,IF(Config!$C$6=3,Mar!AO24,IF(Config!$C$6=4,Abr!AO24,IF(Config!$C$6=5,May!AO24,IF(Config!$C$6=6,Jun!AO24,IF(Config!$C$6=7,Jul!AO24,IF(Config!$C$6=8,Ago!AO24,IF(Config!$C$6=9,Set!AO24,IF(Config!$C$6=10,Oct!AO24,IF(Config!$C$6=11,Nov!AO24,IF(Config!$C$6=12,Dic!AO24,0))))))))))))</f>
        <v>76</v>
      </c>
      <c r="AP24" s="177">
        <f>IF(Config!$C$6=1,Ene!AP24,IF(Config!$C$6=2,Feb!AP24,IF(Config!$C$6=3,Mar!AP24,IF(Config!$C$6=4,Abr!AP24,IF(Config!$C$6=5,May!AP24,IF(Config!$C$6=6,Jun!AP24,IF(Config!$C$6=7,Jul!AP24,IF(Config!$C$6=8,Ago!AP24,IF(Config!$C$6=9,Set!AP24,IF(Config!$C$6=10,Oct!AP24,IF(Config!$C$6=11,Nov!AP24,IF(Config!$C$6=12,Dic!AP24,0))))))))))))</f>
        <v>10</v>
      </c>
      <c r="AQ24" s="177">
        <f>IF(Config!$C$6=1,Ene!AQ24,IF(Config!$C$6=2,Feb!AQ24,IF(Config!$C$6=3,Mar!AQ24,IF(Config!$C$6=4,Abr!AQ24,IF(Config!$C$6=5,May!AQ24,IF(Config!$C$6=6,Jun!AQ24,IF(Config!$C$6=7,Jul!AQ24,IF(Config!$C$6=8,Ago!AQ24,IF(Config!$C$6=9,Set!AQ24,IF(Config!$C$6=10,Oct!AQ24,IF(Config!$C$6=11,Nov!AQ24,IF(Config!$C$6=12,Dic!AQ24,0))))))))))))</f>
        <v>7</v>
      </c>
      <c r="AR24" s="177">
        <f>IF(Config!$C$6=1,Ene!AR24,IF(Config!$C$6=2,Feb!AR24,IF(Config!$C$6=3,Mar!AR24,IF(Config!$C$6=4,Abr!AR24,IF(Config!$C$6=5,May!AR24,IF(Config!$C$6=6,Jun!AR24,IF(Config!$C$6=7,Jul!AR24,IF(Config!$C$6=8,Ago!AR24,IF(Config!$C$6=9,Set!AR24,IF(Config!$C$6=10,Oct!AR24,IF(Config!$C$6=11,Nov!AR24,IF(Config!$C$6=12,Dic!AR24,0))))))))))))</f>
        <v>33</v>
      </c>
      <c r="AT24" s="48">
        <f t="shared" si="10"/>
        <v>0</v>
      </c>
      <c r="AU24" s="48">
        <f t="shared" si="7"/>
        <v>636</v>
      </c>
      <c r="AV24" s="48">
        <f t="shared" si="8"/>
        <v>69</v>
      </c>
      <c r="AW24" s="48">
        <f t="shared" si="0"/>
        <v>86</v>
      </c>
      <c r="AX24" s="48">
        <f t="shared" si="1"/>
        <v>437</v>
      </c>
      <c r="AY24" s="48">
        <f t="shared" si="2"/>
        <v>170</v>
      </c>
      <c r="AZ24" s="48">
        <f t="shared" si="3"/>
        <v>141</v>
      </c>
      <c r="BA24" s="49">
        <f t="shared" si="4"/>
        <v>65</v>
      </c>
      <c r="BB24" s="48">
        <f t="shared" si="5"/>
        <v>126</v>
      </c>
      <c r="BC24" s="65">
        <f t="shared" si="9"/>
        <v>1730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f>IF(Config!$C$6=1,Ene!D25,IF(Config!$C$6=2,Feb!D25,IF(Config!$C$6=3,Mar!D25,IF(Config!$C$6=4,Abr!D25,IF(Config!$C$6=5,May!D25,IF(Config!$C$6=6,Jun!D25,IF(Config!$C$6=7,Jul!D25,IF(Config!$C$6=8,Ago!D25,IF(Config!$C$6=9,Set!D25,IF(Config!$C$6=10,Oct!D25,IF(Config!$C$6=11,Nov!D25,IF(Config!$C$6=12,Dic!D25,0))))))))))))</f>
        <v>0</v>
      </c>
      <c r="E25" s="177">
        <f>IF(Config!$C$6=1,Ene!E25,IF(Config!$C$6=2,Feb!E25,IF(Config!$C$6=3,Mar!E25,IF(Config!$C$6=4,Abr!E25,IF(Config!$C$6=5,May!E25,IF(Config!$C$6=6,Jun!E25,IF(Config!$C$6=7,Jul!E25,IF(Config!$C$6=8,Ago!E25,IF(Config!$C$6=9,Set!E25,IF(Config!$C$6=10,Oct!E25,IF(Config!$C$6=11,Nov!E25,IF(Config!$C$6=12,Dic!E25,0))))))))))))</f>
        <v>0</v>
      </c>
      <c r="F25" s="177">
        <f>IF(Config!$C$6=1,Ene!F25,IF(Config!$C$6=2,Feb!F25,IF(Config!$C$6=3,Mar!F25,IF(Config!$C$6=4,Abr!F25,IF(Config!$C$6=5,May!F25,IF(Config!$C$6=6,Jun!F25,IF(Config!$C$6=7,Jul!F25,IF(Config!$C$6=8,Ago!F25,IF(Config!$C$6=9,Set!F25,IF(Config!$C$6=10,Oct!F25,IF(Config!$C$6=11,Nov!F25,IF(Config!$C$6=12,Dic!F25,0))))))))))))</f>
        <v>435</v>
      </c>
      <c r="G25" s="177">
        <f>IF(Config!$C$6=1,Ene!G25,IF(Config!$C$6=2,Feb!G25,IF(Config!$C$6=3,Mar!G25,IF(Config!$C$6=4,Abr!G25,IF(Config!$C$6=5,May!G25,IF(Config!$C$6=6,Jun!G25,IF(Config!$C$6=7,Jul!G25,IF(Config!$C$6=8,Ago!G25,IF(Config!$C$6=9,Set!G25,IF(Config!$C$6=10,Oct!G25,IF(Config!$C$6=11,Nov!G25,IF(Config!$C$6=12,Dic!G25,0))))))))))))</f>
        <v>29</v>
      </c>
      <c r="H25" s="177">
        <f>IF(Config!$C$6=1,Ene!H25,IF(Config!$C$6=2,Feb!H25,IF(Config!$C$6=3,Mar!H25,IF(Config!$C$6=4,Abr!H25,IF(Config!$C$6=5,May!H25,IF(Config!$C$6=6,Jun!H25,IF(Config!$C$6=7,Jul!H25,IF(Config!$C$6=8,Ago!H25,IF(Config!$C$6=9,Set!H25,IF(Config!$C$6=10,Oct!H25,IF(Config!$C$6=11,Nov!H25,IF(Config!$C$6=12,Dic!H25,0))))))))))))</f>
        <v>28</v>
      </c>
      <c r="I25" s="177">
        <f>IF(Config!$C$6=1,Ene!I25,IF(Config!$C$6=2,Feb!I25,IF(Config!$C$6=3,Mar!I25,IF(Config!$C$6=4,Abr!I25,IF(Config!$C$6=5,May!I25,IF(Config!$C$6=6,Jun!I25,IF(Config!$C$6=7,Jul!I25,IF(Config!$C$6=8,Ago!I25,IF(Config!$C$6=9,Set!I25,IF(Config!$C$6=10,Oct!I25,IF(Config!$C$6=11,Nov!I25,IF(Config!$C$6=12,Dic!I25,0))))))))))))</f>
        <v>26</v>
      </c>
      <c r="J25" s="177">
        <f>IF(Config!$C$6=1,Ene!J25,IF(Config!$C$6=2,Feb!J25,IF(Config!$C$6=3,Mar!J25,IF(Config!$C$6=4,Abr!J25,IF(Config!$C$6=5,May!J25,IF(Config!$C$6=6,Jun!J25,IF(Config!$C$6=7,Jul!J25,IF(Config!$C$6=8,Ago!J25,IF(Config!$C$6=9,Set!J25,IF(Config!$C$6=10,Oct!J25,IF(Config!$C$6=11,Nov!J25,IF(Config!$C$6=12,Dic!J25,0))))))))))))</f>
        <v>77</v>
      </c>
      <c r="K25" s="177">
        <f>IF(Config!$C$6=1,Ene!K25,IF(Config!$C$6=2,Feb!K25,IF(Config!$C$6=3,Mar!K25,IF(Config!$C$6=4,Abr!K25,IF(Config!$C$6=5,May!K25,IF(Config!$C$6=6,Jun!K25,IF(Config!$C$6=7,Jul!K25,IF(Config!$C$6=8,Ago!K25,IF(Config!$C$6=9,Set!K25,IF(Config!$C$6=10,Oct!K25,IF(Config!$C$6=11,Nov!K25,IF(Config!$C$6=12,Dic!K25,0))))))))))))</f>
        <v>4</v>
      </c>
      <c r="L25" s="177">
        <f>IF(Config!$C$6=1,Ene!L25,IF(Config!$C$6=2,Feb!L25,IF(Config!$C$6=3,Mar!L25,IF(Config!$C$6=4,Abr!L25,IF(Config!$C$6=5,May!L25,IF(Config!$C$6=6,Jun!L25,IF(Config!$C$6=7,Jul!L25,IF(Config!$C$6=8,Ago!L25,IF(Config!$C$6=9,Set!L25,IF(Config!$C$6=10,Oct!L25,IF(Config!$C$6=11,Nov!L25,IF(Config!$C$6=12,Dic!L25,0))))))))))))</f>
        <v>22</v>
      </c>
      <c r="M25" s="177">
        <f>IF(Config!$C$6=1,Ene!M25,IF(Config!$C$6=2,Feb!M25,IF(Config!$C$6=3,Mar!M25,IF(Config!$C$6=4,Abr!M25,IF(Config!$C$6=5,May!M25,IF(Config!$C$6=6,Jun!M25,IF(Config!$C$6=7,Jul!M25,IF(Config!$C$6=8,Ago!M25,IF(Config!$C$6=9,Set!M25,IF(Config!$C$6=10,Oct!M25,IF(Config!$C$6=11,Nov!M25,IF(Config!$C$6=12,Dic!M25,0))))))))))))</f>
        <v>25</v>
      </c>
      <c r="N25" s="177">
        <f>IF(Config!$C$6=1,Ene!N25,IF(Config!$C$6=2,Feb!N25,IF(Config!$C$6=3,Mar!N25,IF(Config!$C$6=4,Abr!N25,IF(Config!$C$6=5,May!N25,IF(Config!$C$6=6,Jun!N25,IF(Config!$C$6=7,Jul!N25,IF(Config!$C$6=8,Ago!N25,IF(Config!$C$6=9,Set!N25,IF(Config!$C$6=10,Oct!N25,IF(Config!$C$6=11,Nov!N25,IF(Config!$C$6=12,Dic!N25,0))))))))))))</f>
        <v>53</v>
      </c>
      <c r="O25" s="177">
        <f>IF(Config!$C$6=1,Ene!O25,IF(Config!$C$6=2,Feb!O25,IF(Config!$C$6=3,Mar!O25,IF(Config!$C$6=4,Abr!O25,IF(Config!$C$6=5,May!O25,IF(Config!$C$6=6,Jun!O25,IF(Config!$C$6=7,Jul!O25,IF(Config!$C$6=8,Ago!O25,IF(Config!$C$6=9,Set!O25,IF(Config!$C$6=10,Oct!O25,IF(Config!$C$6=11,Nov!O25,IF(Config!$C$6=12,Dic!O25,0))))))))))))</f>
        <v>158</v>
      </c>
      <c r="P25" s="177">
        <f>IF(Config!$C$6=1,Ene!P25,IF(Config!$C$6=2,Feb!P25,IF(Config!$C$6=3,Mar!P25,IF(Config!$C$6=4,Abr!P25,IF(Config!$C$6=5,May!P25,IF(Config!$C$6=6,Jun!P25,IF(Config!$C$6=7,Jul!P25,IF(Config!$C$6=8,Ago!P25,IF(Config!$C$6=9,Set!P25,IF(Config!$C$6=10,Oct!P25,IF(Config!$C$6=11,Nov!P25,IF(Config!$C$6=12,Dic!P25,0))))))))))))</f>
        <v>19</v>
      </c>
      <c r="Q25" s="177">
        <f>IF(Config!$C$6=1,Ene!Q25,IF(Config!$C$6=2,Feb!Q25,IF(Config!$C$6=3,Mar!Q25,IF(Config!$C$6=4,Abr!Q25,IF(Config!$C$6=5,May!Q25,IF(Config!$C$6=6,Jun!Q25,IF(Config!$C$6=7,Jul!Q25,IF(Config!$C$6=8,Ago!Q25,IF(Config!$C$6=9,Set!Q25,IF(Config!$C$6=10,Oct!Q25,IF(Config!$C$6=11,Nov!Q25,IF(Config!$C$6=12,Dic!Q25,0))))))))))))</f>
        <v>5</v>
      </c>
      <c r="R25" s="177">
        <f>IF(Config!$C$6=1,Ene!R25,IF(Config!$C$6=2,Feb!R25,IF(Config!$C$6=3,Mar!R25,IF(Config!$C$6=4,Abr!R25,IF(Config!$C$6=5,May!R25,IF(Config!$C$6=6,Jun!R25,IF(Config!$C$6=7,Jul!R25,IF(Config!$C$6=8,Ago!R25,IF(Config!$C$6=9,Set!R25,IF(Config!$C$6=10,Oct!R25,IF(Config!$C$6=11,Nov!R25,IF(Config!$C$6=12,Dic!R25,0))))))))))))</f>
        <v>14</v>
      </c>
      <c r="S25" s="177">
        <f>IF(Config!$C$6=1,Ene!S25,IF(Config!$C$6=2,Feb!S25,IF(Config!$C$6=3,Mar!S25,IF(Config!$C$6=4,Abr!S25,IF(Config!$C$6=5,May!S25,IF(Config!$C$6=6,Jun!S25,IF(Config!$C$6=7,Jul!S25,IF(Config!$C$6=8,Ago!S25,IF(Config!$C$6=9,Set!S25,IF(Config!$C$6=10,Oct!S25,IF(Config!$C$6=11,Nov!S25,IF(Config!$C$6=12,Dic!S25,0))))))))))))</f>
        <v>89</v>
      </c>
      <c r="T25" s="177">
        <f>IF(Config!$C$6=1,Ene!T25,IF(Config!$C$6=2,Feb!T25,IF(Config!$C$6=3,Mar!T25,IF(Config!$C$6=4,Abr!T25,IF(Config!$C$6=5,May!T25,IF(Config!$C$6=6,Jun!T25,IF(Config!$C$6=7,Jul!T25,IF(Config!$C$6=8,Ago!T25,IF(Config!$C$6=9,Set!T25,IF(Config!$C$6=10,Oct!T25,IF(Config!$C$6=11,Nov!T25,IF(Config!$C$6=12,Dic!T25,0))))))))))))</f>
        <v>19</v>
      </c>
      <c r="U25" s="177">
        <f>IF(Config!$C$6=1,Ene!U25,IF(Config!$C$6=2,Feb!U25,IF(Config!$C$6=3,Mar!U25,IF(Config!$C$6=4,Abr!U25,IF(Config!$C$6=5,May!U25,IF(Config!$C$6=6,Jun!U25,IF(Config!$C$6=7,Jul!U25,IF(Config!$C$6=8,Ago!U25,IF(Config!$C$6=9,Set!U25,IF(Config!$C$6=10,Oct!U25,IF(Config!$C$6=11,Nov!U25,IF(Config!$C$6=12,Dic!U25,0))))))))))))</f>
        <v>29</v>
      </c>
      <c r="V25" s="177">
        <f>IF(Config!$C$6=1,Ene!V25,IF(Config!$C$6=2,Feb!V25,IF(Config!$C$6=3,Mar!V25,IF(Config!$C$6=4,Abr!V25,IF(Config!$C$6=5,May!V25,IF(Config!$C$6=6,Jun!V25,IF(Config!$C$6=7,Jul!V25,IF(Config!$C$6=8,Ago!V25,IF(Config!$C$6=9,Set!V25,IF(Config!$C$6=10,Oct!V25,IF(Config!$C$6=11,Nov!V25,IF(Config!$C$6=12,Dic!V25,0))))))))))))</f>
        <v>49</v>
      </c>
      <c r="W25" s="177">
        <f>IF(Config!$C$6=1,Ene!W25,IF(Config!$C$6=2,Feb!W25,IF(Config!$C$6=3,Mar!W25,IF(Config!$C$6=4,Abr!W25,IF(Config!$C$6=5,May!W25,IF(Config!$C$6=6,Jun!W25,IF(Config!$C$6=7,Jul!W25,IF(Config!$C$6=8,Ago!W25,IF(Config!$C$6=9,Set!W25,IF(Config!$C$6=10,Oct!W25,IF(Config!$C$6=11,Nov!W25,IF(Config!$C$6=12,Dic!W25,0))))))))))))</f>
        <v>79</v>
      </c>
      <c r="X25" s="177">
        <f>IF(Config!$C$6=1,Ene!X25,IF(Config!$C$6=2,Feb!X25,IF(Config!$C$6=3,Mar!X25,IF(Config!$C$6=4,Abr!X25,IF(Config!$C$6=5,May!X25,IF(Config!$C$6=6,Jun!X25,IF(Config!$C$6=7,Jul!X25,IF(Config!$C$6=8,Ago!X25,IF(Config!$C$6=9,Set!X25,IF(Config!$C$6=10,Oct!X25,IF(Config!$C$6=11,Nov!X25,IF(Config!$C$6=12,Dic!X25,0))))))))))))</f>
        <v>336</v>
      </c>
      <c r="Y25" s="177">
        <f>IF(Config!$C$6=1,Ene!Y25,IF(Config!$C$6=2,Feb!Y25,IF(Config!$C$6=3,Mar!Y25,IF(Config!$C$6=4,Abr!Y25,IF(Config!$C$6=5,May!Y25,IF(Config!$C$6=6,Jun!Y25,IF(Config!$C$6=7,Jul!Y25,IF(Config!$C$6=8,Ago!Y25,IF(Config!$C$6=9,Set!Y25,IF(Config!$C$6=10,Oct!Y25,IF(Config!$C$6=11,Nov!Y25,IF(Config!$C$6=12,Dic!Y25,0))))))))))))</f>
        <v>23</v>
      </c>
      <c r="Z25" s="177">
        <f>IF(Config!$C$6=1,Ene!Z25,IF(Config!$C$6=2,Feb!Z25,IF(Config!$C$6=3,Mar!Z25,IF(Config!$C$6=4,Abr!Z25,IF(Config!$C$6=5,May!Z25,IF(Config!$C$6=6,Jun!Z25,IF(Config!$C$6=7,Jul!Z25,IF(Config!$C$6=8,Ago!Z25,IF(Config!$C$6=9,Set!Z25,IF(Config!$C$6=10,Oct!Z25,IF(Config!$C$6=11,Nov!Z25,IF(Config!$C$6=12,Dic!Z25,0))))))))))))</f>
        <v>67</v>
      </c>
      <c r="AA25" s="177">
        <f>IF(Config!$C$6=1,Ene!AA25,IF(Config!$C$6=2,Feb!AA25,IF(Config!$C$6=3,Mar!AA25,IF(Config!$C$6=4,Abr!AA25,IF(Config!$C$6=5,May!AA25,IF(Config!$C$6=6,Jun!AA25,IF(Config!$C$6=7,Jul!AA25,IF(Config!$C$6=8,Ago!AA25,IF(Config!$C$6=9,Set!AA25,IF(Config!$C$6=10,Oct!AA25,IF(Config!$C$6=11,Nov!AA25,IF(Config!$C$6=12,Dic!AA25,0))))))))))))</f>
        <v>20</v>
      </c>
      <c r="AB25" s="177">
        <f>IF(Config!$C$6=1,Ene!AB25,IF(Config!$C$6=2,Feb!AB25,IF(Config!$C$6=3,Mar!AB25,IF(Config!$C$6=4,Abr!AB25,IF(Config!$C$6=5,May!AB25,IF(Config!$C$6=6,Jun!AB25,IF(Config!$C$6=7,Jul!AB25,IF(Config!$C$6=8,Ago!AB25,IF(Config!$C$6=9,Set!AB25,IF(Config!$C$6=10,Oct!AB25,IF(Config!$C$6=11,Nov!AB25,IF(Config!$C$6=12,Dic!AB25,0))))))))))))</f>
        <v>38</v>
      </c>
      <c r="AC25" s="177">
        <f>IF(Config!$C$6=1,Ene!AC25,IF(Config!$C$6=2,Feb!AC25,IF(Config!$C$6=3,Mar!AC25,IF(Config!$C$6=4,Abr!AC25,IF(Config!$C$6=5,May!AC25,IF(Config!$C$6=6,Jun!AC25,IF(Config!$C$6=7,Jul!AC25,IF(Config!$C$6=8,Ago!AC25,IF(Config!$C$6=9,Set!AC25,IF(Config!$C$6=10,Oct!AC25,IF(Config!$C$6=11,Nov!AC25,IF(Config!$C$6=12,Dic!AC25,0))))))))))))</f>
        <v>62</v>
      </c>
      <c r="AD25" s="177">
        <f>IF(Config!$C$6=1,Ene!AD25,IF(Config!$C$6=2,Feb!AD25,IF(Config!$C$6=3,Mar!AD25,IF(Config!$C$6=4,Abr!AD25,IF(Config!$C$6=5,May!AD25,IF(Config!$C$6=6,Jun!AD25,IF(Config!$C$6=7,Jul!AD25,IF(Config!$C$6=8,Ago!AD25,IF(Config!$C$6=9,Set!AD25,IF(Config!$C$6=10,Oct!AD25,IF(Config!$C$6=11,Nov!AD25,IF(Config!$C$6=12,Dic!AD25,0))))))))))))</f>
        <v>31</v>
      </c>
      <c r="AE25" s="177">
        <f>IF(Config!$C$6=1,Ene!AE25,IF(Config!$C$6=2,Feb!AE25,IF(Config!$C$6=3,Mar!AE25,IF(Config!$C$6=4,Abr!AE25,IF(Config!$C$6=5,May!AE25,IF(Config!$C$6=6,Jun!AE25,IF(Config!$C$6=7,Jul!AE25,IF(Config!$C$6=8,Ago!AE25,IF(Config!$C$6=9,Set!AE25,IF(Config!$C$6=10,Oct!AE25,IF(Config!$C$6=11,Nov!AE25,IF(Config!$C$6=12,Dic!AE25,0))))))))))))</f>
        <v>37</v>
      </c>
      <c r="AF25" s="177">
        <f>IF(Config!$C$6=1,Ene!AF25,IF(Config!$C$6=2,Feb!AF25,IF(Config!$C$6=3,Mar!AF25,IF(Config!$C$6=4,Abr!AF25,IF(Config!$C$6=5,May!AF25,IF(Config!$C$6=6,Jun!AF25,IF(Config!$C$6=7,Jul!AF25,IF(Config!$C$6=8,Ago!AF25,IF(Config!$C$6=9,Set!AF25,IF(Config!$C$6=10,Oct!AF25,IF(Config!$C$6=11,Nov!AF25,IF(Config!$C$6=12,Dic!AF25,0))))))))))))</f>
        <v>31</v>
      </c>
      <c r="AG25" s="177">
        <f>IF(Config!$C$6=1,Ene!AG25,IF(Config!$C$6=2,Feb!AG25,IF(Config!$C$6=3,Mar!AG25,IF(Config!$C$6=4,Abr!AG25,IF(Config!$C$6=5,May!AG25,IF(Config!$C$6=6,Jun!AG25,IF(Config!$C$6=7,Jul!AG25,IF(Config!$C$6=8,Ago!AG25,IF(Config!$C$6=9,Set!AG25,IF(Config!$C$6=10,Oct!AG25,IF(Config!$C$6=11,Nov!AG25,IF(Config!$C$6=12,Dic!AG25,0))))))))))))</f>
        <v>34</v>
      </c>
      <c r="AH25" s="177">
        <f>IF(Config!$C$6=1,Ene!AH25,IF(Config!$C$6=2,Feb!AH25,IF(Config!$C$6=3,Mar!AH25,IF(Config!$C$6=4,Abr!AH25,IF(Config!$C$6=5,May!AH25,IF(Config!$C$6=6,Jun!AH25,IF(Config!$C$6=7,Jul!AH25,IF(Config!$C$6=8,Ago!AH25,IF(Config!$C$6=9,Set!AH25,IF(Config!$C$6=10,Oct!AH25,IF(Config!$C$6=11,Nov!AH25,IF(Config!$C$6=12,Dic!AH25,0))))))))))))</f>
        <v>124</v>
      </c>
      <c r="AI25" s="177">
        <f>IF(Config!$C$6=1,Ene!AI25,IF(Config!$C$6=2,Feb!AI25,IF(Config!$C$6=3,Mar!AI25,IF(Config!$C$6=4,Abr!AI25,IF(Config!$C$6=5,May!AI25,IF(Config!$C$6=6,Jun!AI25,IF(Config!$C$6=7,Jul!AI25,IF(Config!$C$6=8,Ago!AI25,IF(Config!$C$6=9,Set!AI25,IF(Config!$C$6=10,Oct!AI25,IF(Config!$C$6=11,Nov!AI25,IF(Config!$C$6=12,Dic!AI25,0))))))))))))</f>
        <v>23</v>
      </c>
      <c r="AJ25" s="177">
        <f>IF(Config!$C$6=1,Ene!AJ25,IF(Config!$C$6=2,Feb!AJ25,IF(Config!$C$6=3,Mar!AJ25,IF(Config!$C$6=4,Abr!AJ25,IF(Config!$C$6=5,May!AJ25,IF(Config!$C$6=6,Jun!AJ25,IF(Config!$C$6=7,Jul!AJ25,IF(Config!$C$6=8,Ago!AJ25,IF(Config!$C$6=9,Set!AJ25,IF(Config!$C$6=10,Oct!AJ25,IF(Config!$C$6=11,Nov!AJ25,IF(Config!$C$6=12,Dic!AJ25,0))))))))))))</f>
        <v>34</v>
      </c>
      <c r="AK25" s="177">
        <f>IF(Config!$C$6=1,Ene!AK25,IF(Config!$C$6=2,Feb!AK25,IF(Config!$C$6=3,Mar!AK25,IF(Config!$C$6=4,Abr!AK25,IF(Config!$C$6=5,May!AK25,IF(Config!$C$6=6,Jun!AK25,IF(Config!$C$6=7,Jul!AK25,IF(Config!$C$6=8,Ago!AK25,IF(Config!$C$6=9,Set!AK25,IF(Config!$C$6=10,Oct!AK25,IF(Config!$C$6=11,Nov!AK25,IF(Config!$C$6=12,Dic!AK25,0))))))))))))</f>
        <v>61</v>
      </c>
      <c r="AL25" s="177">
        <f>IF(Config!$C$6=1,Ene!AL25,IF(Config!$C$6=2,Feb!AL25,IF(Config!$C$6=3,Mar!AL25,IF(Config!$C$6=4,Abr!AL25,IF(Config!$C$6=5,May!AL25,IF(Config!$C$6=6,Jun!AL25,IF(Config!$C$6=7,Jul!AL25,IF(Config!$C$6=8,Ago!AL25,IF(Config!$C$6=9,Set!AL25,IF(Config!$C$6=10,Oct!AL25,IF(Config!$C$6=11,Nov!AL25,IF(Config!$C$6=12,Dic!AL25,0))))))))))))</f>
        <v>11</v>
      </c>
      <c r="AM25" s="177">
        <f>IF(Config!$C$6=1,Ene!AM25,IF(Config!$C$6=2,Feb!AM25,IF(Config!$C$6=3,Mar!AM25,IF(Config!$C$6=4,Abr!AM25,IF(Config!$C$6=5,May!AM25,IF(Config!$C$6=6,Jun!AM25,IF(Config!$C$6=7,Jul!AM25,IF(Config!$C$6=8,Ago!AM25,IF(Config!$C$6=9,Set!AM25,IF(Config!$C$6=10,Oct!AM25,IF(Config!$C$6=11,Nov!AM25,IF(Config!$C$6=12,Dic!AM25,0))))))))))))</f>
        <v>19</v>
      </c>
      <c r="AN25" s="177">
        <f>IF(Config!$C$6=1,Ene!AN25,IF(Config!$C$6=2,Feb!AN25,IF(Config!$C$6=3,Mar!AN25,IF(Config!$C$6=4,Abr!AN25,IF(Config!$C$6=5,May!AN25,IF(Config!$C$6=6,Jun!AN25,IF(Config!$C$6=7,Jul!AN25,IF(Config!$C$6=8,Ago!AN25,IF(Config!$C$6=9,Set!AN25,IF(Config!$C$6=10,Oct!AN25,IF(Config!$C$6=11,Nov!AN25,IF(Config!$C$6=12,Dic!AN25,0))))))))))))</f>
        <v>14</v>
      </c>
      <c r="AO25" s="177">
        <f>IF(Config!$C$6=1,Ene!AO25,IF(Config!$C$6=2,Feb!AO25,IF(Config!$C$6=3,Mar!AO25,IF(Config!$C$6=4,Abr!AO25,IF(Config!$C$6=5,May!AO25,IF(Config!$C$6=6,Jun!AO25,IF(Config!$C$6=7,Jul!AO25,IF(Config!$C$6=8,Ago!AO25,IF(Config!$C$6=9,Set!AO25,IF(Config!$C$6=10,Oct!AO25,IF(Config!$C$6=11,Nov!AO25,IF(Config!$C$6=12,Dic!AO25,0))))))))))))</f>
        <v>73</v>
      </c>
      <c r="AP25" s="177">
        <f>IF(Config!$C$6=1,Ene!AP25,IF(Config!$C$6=2,Feb!AP25,IF(Config!$C$6=3,Mar!AP25,IF(Config!$C$6=4,Abr!AP25,IF(Config!$C$6=5,May!AP25,IF(Config!$C$6=6,Jun!AP25,IF(Config!$C$6=7,Jul!AP25,IF(Config!$C$6=8,Ago!AP25,IF(Config!$C$6=9,Set!AP25,IF(Config!$C$6=10,Oct!AP25,IF(Config!$C$6=11,Nov!AP25,IF(Config!$C$6=12,Dic!AP25,0))))))))))))</f>
        <v>9</v>
      </c>
      <c r="AQ25" s="177">
        <f>IF(Config!$C$6=1,Ene!AQ25,IF(Config!$C$6=2,Feb!AQ25,IF(Config!$C$6=3,Mar!AQ25,IF(Config!$C$6=4,Abr!AQ25,IF(Config!$C$6=5,May!AQ25,IF(Config!$C$6=6,Jun!AQ25,IF(Config!$C$6=7,Jul!AQ25,IF(Config!$C$6=8,Ago!AQ25,IF(Config!$C$6=9,Set!AQ25,IF(Config!$C$6=10,Oct!AQ25,IF(Config!$C$6=11,Nov!AQ25,IF(Config!$C$6=12,Dic!AQ25,0))))))))))))</f>
        <v>6</v>
      </c>
      <c r="AR25" s="177">
        <f>IF(Config!$C$6=1,Ene!AR25,IF(Config!$C$6=2,Feb!AR25,IF(Config!$C$6=3,Mar!AR25,IF(Config!$C$6=4,Abr!AR25,IF(Config!$C$6=5,May!AR25,IF(Config!$C$6=6,Jun!AR25,IF(Config!$C$6=7,Jul!AR25,IF(Config!$C$6=8,Ago!AR25,IF(Config!$C$6=9,Set!AR25,IF(Config!$C$6=10,Oct!AR25,IF(Config!$C$6=11,Nov!AR25,IF(Config!$C$6=12,Dic!AR25,0))))))))))))</f>
        <v>32</v>
      </c>
      <c r="AT25" s="48">
        <f t="shared" si="10"/>
        <v>0</v>
      </c>
      <c r="AU25" s="48">
        <f t="shared" si="7"/>
        <v>857</v>
      </c>
      <c r="AV25" s="48">
        <f t="shared" si="8"/>
        <v>38</v>
      </c>
      <c r="AW25" s="48">
        <f t="shared" si="0"/>
        <v>186</v>
      </c>
      <c r="AX25" s="48">
        <f t="shared" si="1"/>
        <v>563</v>
      </c>
      <c r="AY25" s="48">
        <f t="shared" si="2"/>
        <v>195</v>
      </c>
      <c r="AZ25" s="48">
        <f t="shared" si="3"/>
        <v>181</v>
      </c>
      <c r="BA25" s="49">
        <f t="shared" si="4"/>
        <v>105</v>
      </c>
      <c r="BB25" s="48">
        <f t="shared" si="5"/>
        <v>120</v>
      </c>
      <c r="BC25" s="65">
        <f t="shared" si="9"/>
        <v>2245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f>IF(Config!$C$6=1,Ene!D26,IF(Config!$C$6=2,Feb!D26,IF(Config!$C$6=3,Mar!D26,IF(Config!$C$6=4,Abr!D26,IF(Config!$C$6=5,May!D26,IF(Config!$C$6=6,Jun!D26,IF(Config!$C$6=7,Jul!D26,IF(Config!$C$6=8,Ago!D26,IF(Config!$C$6=9,Set!D26,IF(Config!$C$6=10,Oct!D26,IF(Config!$C$6=11,Nov!D26,IF(Config!$C$6=12,Dic!D26,0))))))))))))</f>
        <v>0</v>
      </c>
      <c r="E26" s="177">
        <f>IF(Config!$C$6=1,Ene!E26,IF(Config!$C$6=2,Feb!E26,IF(Config!$C$6=3,Mar!E26,IF(Config!$C$6=4,Abr!E26,IF(Config!$C$6=5,May!E26,IF(Config!$C$6=6,Jun!E26,IF(Config!$C$6=7,Jul!E26,IF(Config!$C$6=8,Ago!E26,IF(Config!$C$6=9,Set!E26,IF(Config!$C$6=10,Oct!E26,IF(Config!$C$6=11,Nov!E26,IF(Config!$C$6=12,Dic!E26,0))))))))))))</f>
        <v>0</v>
      </c>
      <c r="F26" s="177">
        <f>IF(Config!$C$6=1,Ene!F26,IF(Config!$C$6=2,Feb!F26,IF(Config!$C$6=3,Mar!F26,IF(Config!$C$6=4,Abr!F26,IF(Config!$C$6=5,May!F26,IF(Config!$C$6=6,Jun!F26,IF(Config!$C$6=7,Jul!F26,IF(Config!$C$6=8,Ago!F26,IF(Config!$C$6=9,Set!F26,IF(Config!$C$6=10,Oct!F26,IF(Config!$C$6=11,Nov!F26,IF(Config!$C$6=12,Dic!F26,0))))))))))))</f>
        <v>321</v>
      </c>
      <c r="G26" s="177">
        <f>IF(Config!$C$6=1,Ene!G26,IF(Config!$C$6=2,Feb!G26,IF(Config!$C$6=3,Mar!G26,IF(Config!$C$6=4,Abr!G26,IF(Config!$C$6=5,May!G26,IF(Config!$C$6=6,Jun!G26,IF(Config!$C$6=7,Jul!G26,IF(Config!$C$6=8,Ago!G26,IF(Config!$C$6=9,Set!G26,IF(Config!$C$6=10,Oct!G26,IF(Config!$C$6=11,Nov!G26,IF(Config!$C$6=12,Dic!G26,0))))))))))))</f>
        <v>16</v>
      </c>
      <c r="H26" s="177">
        <f>IF(Config!$C$6=1,Ene!H26,IF(Config!$C$6=2,Feb!H26,IF(Config!$C$6=3,Mar!H26,IF(Config!$C$6=4,Abr!H26,IF(Config!$C$6=5,May!H26,IF(Config!$C$6=6,Jun!H26,IF(Config!$C$6=7,Jul!H26,IF(Config!$C$6=8,Ago!H26,IF(Config!$C$6=9,Set!H26,IF(Config!$C$6=10,Oct!H26,IF(Config!$C$6=11,Nov!H26,IF(Config!$C$6=12,Dic!H26,0))))))))))))</f>
        <v>9</v>
      </c>
      <c r="I26" s="177">
        <f>IF(Config!$C$6=1,Ene!I26,IF(Config!$C$6=2,Feb!I26,IF(Config!$C$6=3,Mar!I26,IF(Config!$C$6=4,Abr!I26,IF(Config!$C$6=5,May!I26,IF(Config!$C$6=6,Jun!I26,IF(Config!$C$6=7,Jul!I26,IF(Config!$C$6=8,Ago!I26,IF(Config!$C$6=9,Set!I26,IF(Config!$C$6=10,Oct!I26,IF(Config!$C$6=11,Nov!I26,IF(Config!$C$6=12,Dic!I26,0))))))))))))</f>
        <v>24</v>
      </c>
      <c r="J26" s="177">
        <f>IF(Config!$C$6=1,Ene!J26,IF(Config!$C$6=2,Feb!J26,IF(Config!$C$6=3,Mar!J26,IF(Config!$C$6=4,Abr!J26,IF(Config!$C$6=5,May!J26,IF(Config!$C$6=6,Jun!J26,IF(Config!$C$6=7,Jul!J26,IF(Config!$C$6=8,Ago!J26,IF(Config!$C$6=9,Set!J26,IF(Config!$C$6=10,Oct!J26,IF(Config!$C$6=11,Nov!J26,IF(Config!$C$6=12,Dic!J26,0))))))))))))</f>
        <v>32</v>
      </c>
      <c r="K26" s="177">
        <f>IF(Config!$C$6=1,Ene!K26,IF(Config!$C$6=2,Feb!K26,IF(Config!$C$6=3,Mar!K26,IF(Config!$C$6=4,Abr!K26,IF(Config!$C$6=5,May!K26,IF(Config!$C$6=6,Jun!K26,IF(Config!$C$6=7,Jul!K26,IF(Config!$C$6=8,Ago!K26,IF(Config!$C$6=9,Set!K26,IF(Config!$C$6=10,Oct!K26,IF(Config!$C$6=11,Nov!K26,IF(Config!$C$6=12,Dic!K26,0))))))))))))</f>
        <v>5</v>
      </c>
      <c r="L26" s="177">
        <f>IF(Config!$C$6=1,Ene!L26,IF(Config!$C$6=2,Feb!L26,IF(Config!$C$6=3,Mar!L26,IF(Config!$C$6=4,Abr!L26,IF(Config!$C$6=5,May!L26,IF(Config!$C$6=6,Jun!L26,IF(Config!$C$6=7,Jul!L26,IF(Config!$C$6=8,Ago!L26,IF(Config!$C$6=9,Set!L26,IF(Config!$C$6=10,Oct!L26,IF(Config!$C$6=11,Nov!L26,IF(Config!$C$6=12,Dic!L26,0))))))))))))</f>
        <v>14</v>
      </c>
      <c r="M26" s="177">
        <f>IF(Config!$C$6=1,Ene!M26,IF(Config!$C$6=2,Feb!M26,IF(Config!$C$6=3,Mar!M26,IF(Config!$C$6=4,Abr!M26,IF(Config!$C$6=5,May!M26,IF(Config!$C$6=6,Jun!M26,IF(Config!$C$6=7,Jul!M26,IF(Config!$C$6=8,Ago!M26,IF(Config!$C$6=9,Set!M26,IF(Config!$C$6=10,Oct!M26,IF(Config!$C$6=11,Nov!M26,IF(Config!$C$6=12,Dic!M26,0))))))))))))</f>
        <v>12</v>
      </c>
      <c r="N26" s="177">
        <f>IF(Config!$C$6=1,Ene!N26,IF(Config!$C$6=2,Feb!N26,IF(Config!$C$6=3,Mar!N26,IF(Config!$C$6=4,Abr!N26,IF(Config!$C$6=5,May!N26,IF(Config!$C$6=6,Jun!N26,IF(Config!$C$6=7,Jul!N26,IF(Config!$C$6=8,Ago!N26,IF(Config!$C$6=9,Set!N26,IF(Config!$C$6=10,Oct!N26,IF(Config!$C$6=11,Nov!N26,IF(Config!$C$6=12,Dic!N26,0))))))))))))</f>
        <v>31</v>
      </c>
      <c r="O26" s="177">
        <f>IF(Config!$C$6=1,Ene!O26,IF(Config!$C$6=2,Feb!O26,IF(Config!$C$6=3,Mar!O26,IF(Config!$C$6=4,Abr!O26,IF(Config!$C$6=5,May!O26,IF(Config!$C$6=6,Jun!O26,IF(Config!$C$6=7,Jul!O26,IF(Config!$C$6=8,Ago!O26,IF(Config!$C$6=9,Set!O26,IF(Config!$C$6=10,Oct!O26,IF(Config!$C$6=11,Nov!O26,IF(Config!$C$6=12,Dic!O26,0))))))))))))</f>
        <v>85</v>
      </c>
      <c r="P26" s="177">
        <f>IF(Config!$C$6=1,Ene!P26,IF(Config!$C$6=2,Feb!P26,IF(Config!$C$6=3,Mar!P26,IF(Config!$C$6=4,Abr!P26,IF(Config!$C$6=5,May!P26,IF(Config!$C$6=6,Jun!P26,IF(Config!$C$6=7,Jul!P26,IF(Config!$C$6=8,Ago!P26,IF(Config!$C$6=9,Set!P26,IF(Config!$C$6=10,Oct!P26,IF(Config!$C$6=11,Nov!P26,IF(Config!$C$6=12,Dic!P26,0))))))))))))</f>
        <v>10</v>
      </c>
      <c r="Q26" s="177">
        <f>IF(Config!$C$6=1,Ene!Q26,IF(Config!$C$6=2,Feb!Q26,IF(Config!$C$6=3,Mar!Q26,IF(Config!$C$6=4,Abr!Q26,IF(Config!$C$6=5,May!Q26,IF(Config!$C$6=6,Jun!Q26,IF(Config!$C$6=7,Jul!Q26,IF(Config!$C$6=8,Ago!Q26,IF(Config!$C$6=9,Set!Q26,IF(Config!$C$6=10,Oct!Q26,IF(Config!$C$6=11,Nov!Q26,IF(Config!$C$6=12,Dic!Q26,0))))))))))))</f>
        <v>5</v>
      </c>
      <c r="R26" s="177">
        <f>IF(Config!$C$6=1,Ene!R26,IF(Config!$C$6=2,Feb!R26,IF(Config!$C$6=3,Mar!R26,IF(Config!$C$6=4,Abr!R26,IF(Config!$C$6=5,May!R26,IF(Config!$C$6=6,Jun!R26,IF(Config!$C$6=7,Jul!R26,IF(Config!$C$6=8,Ago!R26,IF(Config!$C$6=9,Set!R26,IF(Config!$C$6=10,Oct!R26,IF(Config!$C$6=11,Nov!R26,IF(Config!$C$6=12,Dic!R26,0))))))))))))</f>
        <v>16</v>
      </c>
      <c r="S26" s="177">
        <f>IF(Config!$C$6=1,Ene!S26,IF(Config!$C$6=2,Feb!S26,IF(Config!$C$6=3,Mar!S26,IF(Config!$C$6=4,Abr!S26,IF(Config!$C$6=5,May!S26,IF(Config!$C$6=6,Jun!S26,IF(Config!$C$6=7,Jul!S26,IF(Config!$C$6=8,Ago!S26,IF(Config!$C$6=9,Set!S26,IF(Config!$C$6=10,Oct!S26,IF(Config!$C$6=11,Nov!S26,IF(Config!$C$6=12,Dic!S26,0))))))))))))</f>
        <v>40</v>
      </c>
      <c r="T26" s="177">
        <f>IF(Config!$C$6=1,Ene!T26,IF(Config!$C$6=2,Feb!T26,IF(Config!$C$6=3,Mar!T26,IF(Config!$C$6=4,Abr!T26,IF(Config!$C$6=5,May!T26,IF(Config!$C$6=6,Jun!T26,IF(Config!$C$6=7,Jul!T26,IF(Config!$C$6=8,Ago!T26,IF(Config!$C$6=9,Set!T26,IF(Config!$C$6=10,Oct!T26,IF(Config!$C$6=11,Nov!T26,IF(Config!$C$6=12,Dic!T26,0))))))))))))</f>
        <v>10</v>
      </c>
      <c r="U26" s="177">
        <f>IF(Config!$C$6=1,Ene!U26,IF(Config!$C$6=2,Feb!U26,IF(Config!$C$6=3,Mar!U26,IF(Config!$C$6=4,Abr!U26,IF(Config!$C$6=5,May!U26,IF(Config!$C$6=6,Jun!U26,IF(Config!$C$6=7,Jul!U26,IF(Config!$C$6=8,Ago!U26,IF(Config!$C$6=9,Set!U26,IF(Config!$C$6=10,Oct!U26,IF(Config!$C$6=11,Nov!U26,IF(Config!$C$6=12,Dic!U26,0))))))))))))</f>
        <v>10</v>
      </c>
      <c r="V26" s="177">
        <f>IF(Config!$C$6=1,Ene!V26,IF(Config!$C$6=2,Feb!V26,IF(Config!$C$6=3,Mar!V26,IF(Config!$C$6=4,Abr!V26,IF(Config!$C$6=5,May!V26,IF(Config!$C$6=6,Jun!V26,IF(Config!$C$6=7,Jul!V26,IF(Config!$C$6=8,Ago!V26,IF(Config!$C$6=9,Set!V26,IF(Config!$C$6=10,Oct!V26,IF(Config!$C$6=11,Nov!V26,IF(Config!$C$6=12,Dic!V26,0))))))))))))</f>
        <v>21</v>
      </c>
      <c r="W26" s="177">
        <f>IF(Config!$C$6=1,Ene!W26,IF(Config!$C$6=2,Feb!W26,IF(Config!$C$6=3,Mar!W26,IF(Config!$C$6=4,Abr!W26,IF(Config!$C$6=5,May!W26,IF(Config!$C$6=6,Jun!W26,IF(Config!$C$6=7,Jul!W26,IF(Config!$C$6=8,Ago!W26,IF(Config!$C$6=9,Set!W26,IF(Config!$C$6=10,Oct!W26,IF(Config!$C$6=11,Nov!W26,IF(Config!$C$6=12,Dic!W26,0))))))))))))</f>
        <v>39</v>
      </c>
      <c r="X26" s="177">
        <f>IF(Config!$C$6=1,Ene!X26,IF(Config!$C$6=2,Feb!X26,IF(Config!$C$6=3,Mar!X26,IF(Config!$C$6=4,Abr!X26,IF(Config!$C$6=5,May!X26,IF(Config!$C$6=6,Jun!X26,IF(Config!$C$6=7,Jul!X26,IF(Config!$C$6=8,Ago!X26,IF(Config!$C$6=9,Set!X26,IF(Config!$C$6=10,Oct!X26,IF(Config!$C$6=11,Nov!X26,IF(Config!$C$6=12,Dic!X26,0))))))))))))</f>
        <v>200</v>
      </c>
      <c r="Y26" s="177">
        <f>IF(Config!$C$6=1,Ene!Y26,IF(Config!$C$6=2,Feb!Y26,IF(Config!$C$6=3,Mar!Y26,IF(Config!$C$6=4,Abr!Y26,IF(Config!$C$6=5,May!Y26,IF(Config!$C$6=6,Jun!Y26,IF(Config!$C$6=7,Jul!Y26,IF(Config!$C$6=8,Ago!Y26,IF(Config!$C$6=9,Set!Y26,IF(Config!$C$6=10,Oct!Y26,IF(Config!$C$6=11,Nov!Y26,IF(Config!$C$6=12,Dic!Y26,0))))))))))))</f>
        <v>10</v>
      </c>
      <c r="Z26" s="177">
        <f>IF(Config!$C$6=1,Ene!Z26,IF(Config!$C$6=2,Feb!Z26,IF(Config!$C$6=3,Mar!Z26,IF(Config!$C$6=4,Abr!Z26,IF(Config!$C$6=5,May!Z26,IF(Config!$C$6=6,Jun!Z26,IF(Config!$C$6=7,Jul!Z26,IF(Config!$C$6=8,Ago!Z26,IF(Config!$C$6=9,Set!Z26,IF(Config!$C$6=10,Oct!Z26,IF(Config!$C$6=11,Nov!Z26,IF(Config!$C$6=12,Dic!Z26,0))))))))))))</f>
        <v>36</v>
      </c>
      <c r="AA26" s="177">
        <f>IF(Config!$C$6=1,Ene!AA26,IF(Config!$C$6=2,Feb!AA26,IF(Config!$C$6=3,Mar!AA26,IF(Config!$C$6=4,Abr!AA26,IF(Config!$C$6=5,May!AA26,IF(Config!$C$6=6,Jun!AA26,IF(Config!$C$6=7,Jul!AA26,IF(Config!$C$6=8,Ago!AA26,IF(Config!$C$6=9,Set!AA26,IF(Config!$C$6=10,Oct!AA26,IF(Config!$C$6=11,Nov!AA26,IF(Config!$C$6=12,Dic!AA26,0))))))))))))</f>
        <v>10</v>
      </c>
      <c r="AB26" s="177">
        <f>IF(Config!$C$6=1,Ene!AB26,IF(Config!$C$6=2,Feb!AB26,IF(Config!$C$6=3,Mar!AB26,IF(Config!$C$6=4,Abr!AB26,IF(Config!$C$6=5,May!AB26,IF(Config!$C$6=6,Jun!AB26,IF(Config!$C$6=7,Jul!AB26,IF(Config!$C$6=8,Ago!AB26,IF(Config!$C$6=9,Set!AB26,IF(Config!$C$6=10,Oct!AB26,IF(Config!$C$6=11,Nov!AB26,IF(Config!$C$6=12,Dic!AB26,0))))))))))))</f>
        <v>25</v>
      </c>
      <c r="AC26" s="177">
        <f>IF(Config!$C$6=1,Ene!AC26,IF(Config!$C$6=2,Feb!AC26,IF(Config!$C$6=3,Mar!AC26,IF(Config!$C$6=4,Abr!AC26,IF(Config!$C$6=5,May!AC26,IF(Config!$C$6=6,Jun!AC26,IF(Config!$C$6=7,Jul!AC26,IF(Config!$C$6=8,Ago!AC26,IF(Config!$C$6=9,Set!AC26,IF(Config!$C$6=10,Oct!AC26,IF(Config!$C$6=11,Nov!AC26,IF(Config!$C$6=12,Dic!AC26,0))))))))))))</f>
        <v>43</v>
      </c>
      <c r="AD26" s="177">
        <f>IF(Config!$C$6=1,Ene!AD26,IF(Config!$C$6=2,Feb!AD26,IF(Config!$C$6=3,Mar!AD26,IF(Config!$C$6=4,Abr!AD26,IF(Config!$C$6=5,May!AD26,IF(Config!$C$6=6,Jun!AD26,IF(Config!$C$6=7,Jul!AD26,IF(Config!$C$6=8,Ago!AD26,IF(Config!$C$6=9,Set!AD26,IF(Config!$C$6=10,Oct!AD26,IF(Config!$C$6=11,Nov!AD26,IF(Config!$C$6=12,Dic!AD26,0))))))))))))</f>
        <v>7</v>
      </c>
      <c r="AE26" s="177">
        <f>IF(Config!$C$6=1,Ene!AE26,IF(Config!$C$6=2,Feb!AE26,IF(Config!$C$6=3,Mar!AE26,IF(Config!$C$6=4,Abr!AE26,IF(Config!$C$6=5,May!AE26,IF(Config!$C$6=6,Jun!AE26,IF(Config!$C$6=7,Jul!AE26,IF(Config!$C$6=8,Ago!AE26,IF(Config!$C$6=9,Set!AE26,IF(Config!$C$6=10,Oct!AE26,IF(Config!$C$6=11,Nov!AE26,IF(Config!$C$6=12,Dic!AE26,0))))))))))))</f>
        <v>23</v>
      </c>
      <c r="AF26" s="177">
        <f>IF(Config!$C$6=1,Ene!AF26,IF(Config!$C$6=2,Feb!AF26,IF(Config!$C$6=3,Mar!AF26,IF(Config!$C$6=4,Abr!AF26,IF(Config!$C$6=5,May!AF26,IF(Config!$C$6=6,Jun!AF26,IF(Config!$C$6=7,Jul!AF26,IF(Config!$C$6=8,Ago!AF26,IF(Config!$C$6=9,Set!AF26,IF(Config!$C$6=10,Oct!AF26,IF(Config!$C$6=11,Nov!AF26,IF(Config!$C$6=12,Dic!AF26,0))))))))))))</f>
        <v>22</v>
      </c>
      <c r="AG26" s="177">
        <f>IF(Config!$C$6=1,Ene!AG26,IF(Config!$C$6=2,Feb!AG26,IF(Config!$C$6=3,Mar!AG26,IF(Config!$C$6=4,Abr!AG26,IF(Config!$C$6=5,May!AG26,IF(Config!$C$6=6,Jun!AG26,IF(Config!$C$6=7,Jul!AG26,IF(Config!$C$6=8,Ago!AG26,IF(Config!$C$6=9,Set!AG26,IF(Config!$C$6=10,Oct!AG26,IF(Config!$C$6=11,Nov!AG26,IF(Config!$C$6=12,Dic!AG26,0))))))))))))</f>
        <v>15</v>
      </c>
      <c r="AH26" s="177">
        <f>IF(Config!$C$6=1,Ene!AH26,IF(Config!$C$6=2,Feb!AH26,IF(Config!$C$6=3,Mar!AH26,IF(Config!$C$6=4,Abr!AH26,IF(Config!$C$6=5,May!AH26,IF(Config!$C$6=6,Jun!AH26,IF(Config!$C$6=7,Jul!AH26,IF(Config!$C$6=8,Ago!AH26,IF(Config!$C$6=9,Set!AH26,IF(Config!$C$6=10,Oct!AH26,IF(Config!$C$6=11,Nov!AH26,IF(Config!$C$6=12,Dic!AH26,0))))))))))))</f>
        <v>84</v>
      </c>
      <c r="AI26" s="177">
        <f>IF(Config!$C$6=1,Ene!AI26,IF(Config!$C$6=2,Feb!AI26,IF(Config!$C$6=3,Mar!AI26,IF(Config!$C$6=4,Abr!AI26,IF(Config!$C$6=5,May!AI26,IF(Config!$C$6=6,Jun!AI26,IF(Config!$C$6=7,Jul!AI26,IF(Config!$C$6=8,Ago!AI26,IF(Config!$C$6=9,Set!AI26,IF(Config!$C$6=10,Oct!AI26,IF(Config!$C$6=11,Nov!AI26,IF(Config!$C$6=12,Dic!AI26,0))))))))))))</f>
        <v>21</v>
      </c>
      <c r="AJ26" s="177">
        <f>IF(Config!$C$6=1,Ene!AJ26,IF(Config!$C$6=2,Feb!AJ26,IF(Config!$C$6=3,Mar!AJ26,IF(Config!$C$6=4,Abr!AJ26,IF(Config!$C$6=5,May!AJ26,IF(Config!$C$6=6,Jun!AJ26,IF(Config!$C$6=7,Jul!AJ26,IF(Config!$C$6=8,Ago!AJ26,IF(Config!$C$6=9,Set!AJ26,IF(Config!$C$6=10,Oct!AJ26,IF(Config!$C$6=11,Nov!AJ26,IF(Config!$C$6=12,Dic!AJ26,0))))))))))))</f>
        <v>13</v>
      </c>
      <c r="AK26" s="177">
        <f>IF(Config!$C$6=1,Ene!AK26,IF(Config!$C$6=2,Feb!AK26,IF(Config!$C$6=3,Mar!AK26,IF(Config!$C$6=4,Abr!AK26,IF(Config!$C$6=5,May!AK26,IF(Config!$C$6=6,Jun!AK26,IF(Config!$C$6=7,Jul!AK26,IF(Config!$C$6=8,Ago!AK26,IF(Config!$C$6=9,Set!AK26,IF(Config!$C$6=10,Oct!AK26,IF(Config!$C$6=11,Nov!AK26,IF(Config!$C$6=12,Dic!AK26,0))))))))))))</f>
        <v>62</v>
      </c>
      <c r="AL26" s="177">
        <f>IF(Config!$C$6=1,Ene!AL26,IF(Config!$C$6=2,Feb!AL26,IF(Config!$C$6=3,Mar!AL26,IF(Config!$C$6=4,Abr!AL26,IF(Config!$C$6=5,May!AL26,IF(Config!$C$6=6,Jun!AL26,IF(Config!$C$6=7,Jul!AL26,IF(Config!$C$6=8,Ago!AL26,IF(Config!$C$6=9,Set!AL26,IF(Config!$C$6=10,Oct!AL26,IF(Config!$C$6=11,Nov!AL26,IF(Config!$C$6=12,Dic!AL26,0))))))))))))</f>
        <v>4</v>
      </c>
      <c r="AM26" s="177">
        <f>IF(Config!$C$6=1,Ene!AM26,IF(Config!$C$6=2,Feb!AM26,IF(Config!$C$6=3,Mar!AM26,IF(Config!$C$6=4,Abr!AM26,IF(Config!$C$6=5,May!AM26,IF(Config!$C$6=6,Jun!AM26,IF(Config!$C$6=7,Jul!AM26,IF(Config!$C$6=8,Ago!AM26,IF(Config!$C$6=9,Set!AM26,IF(Config!$C$6=10,Oct!AM26,IF(Config!$C$6=11,Nov!AM26,IF(Config!$C$6=12,Dic!AM26,0))))))))))))</f>
        <v>8</v>
      </c>
      <c r="AN26" s="177">
        <f>IF(Config!$C$6=1,Ene!AN26,IF(Config!$C$6=2,Feb!AN26,IF(Config!$C$6=3,Mar!AN26,IF(Config!$C$6=4,Abr!AN26,IF(Config!$C$6=5,May!AN26,IF(Config!$C$6=6,Jun!AN26,IF(Config!$C$6=7,Jul!AN26,IF(Config!$C$6=8,Ago!AN26,IF(Config!$C$6=9,Set!AN26,IF(Config!$C$6=10,Oct!AN26,IF(Config!$C$6=11,Nov!AN26,IF(Config!$C$6=12,Dic!AN26,0))))))))))))</f>
        <v>4</v>
      </c>
      <c r="AO26" s="177">
        <f>IF(Config!$C$6=1,Ene!AO26,IF(Config!$C$6=2,Feb!AO26,IF(Config!$C$6=3,Mar!AO26,IF(Config!$C$6=4,Abr!AO26,IF(Config!$C$6=5,May!AO26,IF(Config!$C$6=6,Jun!AO26,IF(Config!$C$6=7,Jul!AO26,IF(Config!$C$6=8,Ago!AO26,IF(Config!$C$6=9,Set!AO26,IF(Config!$C$6=10,Oct!AO26,IF(Config!$C$6=11,Nov!AO26,IF(Config!$C$6=12,Dic!AO26,0))))))))))))</f>
        <v>26</v>
      </c>
      <c r="AP26" s="177">
        <f>IF(Config!$C$6=1,Ene!AP26,IF(Config!$C$6=2,Feb!AP26,IF(Config!$C$6=3,Mar!AP26,IF(Config!$C$6=4,Abr!AP26,IF(Config!$C$6=5,May!AP26,IF(Config!$C$6=6,Jun!AP26,IF(Config!$C$6=7,Jul!AP26,IF(Config!$C$6=8,Ago!AP26,IF(Config!$C$6=9,Set!AP26,IF(Config!$C$6=10,Oct!AP26,IF(Config!$C$6=11,Nov!AP26,IF(Config!$C$6=12,Dic!AP26,0))))))))))))</f>
        <v>12</v>
      </c>
      <c r="AQ26" s="177">
        <f>IF(Config!$C$6=1,Ene!AQ26,IF(Config!$C$6=2,Feb!AQ26,IF(Config!$C$6=3,Mar!AQ26,IF(Config!$C$6=4,Abr!AQ26,IF(Config!$C$6=5,May!AQ26,IF(Config!$C$6=6,Jun!AQ26,IF(Config!$C$6=7,Jul!AQ26,IF(Config!$C$6=8,Ago!AQ26,IF(Config!$C$6=9,Set!AQ26,IF(Config!$C$6=10,Oct!AQ26,IF(Config!$C$6=11,Nov!AQ26,IF(Config!$C$6=12,Dic!AQ26,0))))))))))))</f>
        <v>16</v>
      </c>
      <c r="AR26" s="177">
        <f>IF(Config!$C$6=1,Ene!AR26,IF(Config!$C$6=2,Feb!AR26,IF(Config!$C$6=3,Mar!AR26,IF(Config!$C$6=4,Abr!AR26,IF(Config!$C$6=5,May!AR26,IF(Config!$C$6=6,Jun!AR26,IF(Config!$C$6=7,Jul!AR26,IF(Config!$C$6=8,Ago!AR26,IF(Config!$C$6=9,Set!AR26,IF(Config!$C$6=10,Oct!AR26,IF(Config!$C$6=11,Nov!AR26,IF(Config!$C$6=12,Dic!AR26,0))))))))))))</f>
        <v>21</v>
      </c>
      <c r="AT26" s="48">
        <f t="shared" si="10"/>
        <v>0</v>
      </c>
      <c r="AU26" s="48">
        <f t="shared" si="7"/>
        <v>549</v>
      </c>
      <c r="AV26" s="48">
        <f t="shared" si="8"/>
        <v>31</v>
      </c>
      <c r="AW26" s="48">
        <f t="shared" si="0"/>
        <v>81</v>
      </c>
      <c r="AX26" s="48">
        <f t="shared" si="1"/>
        <v>320</v>
      </c>
      <c r="AY26" s="48">
        <f t="shared" si="2"/>
        <v>110</v>
      </c>
      <c r="AZ26" s="48">
        <f t="shared" si="3"/>
        <v>118</v>
      </c>
      <c r="BA26" s="49">
        <f t="shared" si="4"/>
        <v>78</v>
      </c>
      <c r="BB26" s="48">
        <f t="shared" si="5"/>
        <v>75</v>
      </c>
      <c r="BC26" s="65">
        <f t="shared" si="9"/>
        <v>1362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f>IF(Config!$C$6=1,Ene!D27,IF(Config!$C$6=2,Feb!D27,IF(Config!$C$6=3,Mar!D27,IF(Config!$C$6=4,Abr!D27,IF(Config!$C$6=5,May!D27,IF(Config!$C$6=6,Jun!D27,IF(Config!$C$6=7,Jul!D27,IF(Config!$C$6=8,Ago!D27,IF(Config!$C$6=9,Set!D27,IF(Config!$C$6=10,Oct!D27,IF(Config!$C$6=11,Nov!D27,IF(Config!$C$6=12,Dic!D27,0))))))))))))</f>
        <v>0</v>
      </c>
      <c r="E27" s="177">
        <f>IF(Config!$C$6=1,Ene!E27,IF(Config!$C$6=2,Feb!E27,IF(Config!$C$6=3,Mar!E27,IF(Config!$C$6=4,Abr!E27,IF(Config!$C$6=5,May!E27,IF(Config!$C$6=6,Jun!E27,IF(Config!$C$6=7,Jul!E27,IF(Config!$C$6=8,Ago!E27,IF(Config!$C$6=9,Set!E27,IF(Config!$C$6=10,Oct!E27,IF(Config!$C$6=11,Nov!E27,IF(Config!$C$6=12,Dic!E27,0))))))))))))</f>
        <v>0</v>
      </c>
      <c r="F27" s="177">
        <f>IF(Config!$C$6=1,Ene!F27,IF(Config!$C$6=2,Feb!F27,IF(Config!$C$6=3,Mar!F27,IF(Config!$C$6=4,Abr!F27,IF(Config!$C$6=5,May!F27,IF(Config!$C$6=6,Jun!F27,IF(Config!$C$6=7,Jul!F27,IF(Config!$C$6=8,Ago!F27,IF(Config!$C$6=9,Set!F27,IF(Config!$C$6=10,Oct!F27,IF(Config!$C$6=11,Nov!F27,IF(Config!$C$6=12,Dic!F27,0))))))))))))</f>
        <v>1098</v>
      </c>
      <c r="G27" s="177">
        <f>IF(Config!$C$6=1,Ene!G27,IF(Config!$C$6=2,Feb!G27,IF(Config!$C$6=3,Mar!G27,IF(Config!$C$6=4,Abr!G27,IF(Config!$C$6=5,May!G27,IF(Config!$C$6=6,Jun!G27,IF(Config!$C$6=7,Jul!G27,IF(Config!$C$6=8,Ago!G27,IF(Config!$C$6=9,Set!G27,IF(Config!$C$6=10,Oct!G27,IF(Config!$C$6=11,Nov!G27,IF(Config!$C$6=12,Dic!G27,0))))))))))))</f>
        <v>67</v>
      </c>
      <c r="H27" s="177">
        <f>IF(Config!$C$6=1,Ene!H27,IF(Config!$C$6=2,Feb!H27,IF(Config!$C$6=3,Mar!H27,IF(Config!$C$6=4,Abr!H27,IF(Config!$C$6=5,May!H27,IF(Config!$C$6=6,Jun!H27,IF(Config!$C$6=7,Jul!H27,IF(Config!$C$6=8,Ago!H27,IF(Config!$C$6=9,Set!H27,IF(Config!$C$6=10,Oct!H27,IF(Config!$C$6=11,Nov!H27,IF(Config!$C$6=12,Dic!H27,0))))))))))))</f>
        <v>56</v>
      </c>
      <c r="I27" s="177">
        <f>IF(Config!$C$6=1,Ene!I27,IF(Config!$C$6=2,Feb!I27,IF(Config!$C$6=3,Mar!I27,IF(Config!$C$6=4,Abr!I27,IF(Config!$C$6=5,May!I27,IF(Config!$C$6=6,Jun!I27,IF(Config!$C$6=7,Jul!I27,IF(Config!$C$6=8,Ago!I27,IF(Config!$C$6=9,Set!I27,IF(Config!$C$6=10,Oct!I27,IF(Config!$C$6=11,Nov!I27,IF(Config!$C$6=12,Dic!I27,0))))))))))))</f>
        <v>71</v>
      </c>
      <c r="J27" s="177">
        <f>IF(Config!$C$6=1,Ene!J27,IF(Config!$C$6=2,Feb!J27,IF(Config!$C$6=3,Mar!J27,IF(Config!$C$6=4,Abr!J27,IF(Config!$C$6=5,May!J27,IF(Config!$C$6=6,Jun!J27,IF(Config!$C$6=7,Jul!J27,IF(Config!$C$6=8,Ago!J27,IF(Config!$C$6=9,Set!J27,IF(Config!$C$6=10,Oct!J27,IF(Config!$C$6=11,Nov!J27,IF(Config!$C$6=12,Dic!J27,0))))))))))))</f>
        <v>155</v>
      </c>
      <c r="K27" s="177">
        <f>IF(Config!$C$6=1,Ene!K27,IF(Config!$C$6=2,Feb!K27,IF(Config!$C$6=3,Mar!K27,IF(Config!$C$6=4,Abr!K27,IF(Config!$C$6=5,May!K27,IF(Config!$C$6=6,Jun!K27,IF(Config!$C$6=7,Jul!K27,IF(Config!$C$6=8,Ago!K27,IF(Config!$C$6=9,Set!K27,IF(Config!$C$6=10,Oct!K27,IF(Config!$C$6=11,Nov!K27,IF(Config!$C$6=12,Dic!K27,0))))))))))))</f>
        <v>11</v>
      </c>
      <c r="L27" s="177">
        <f>IF(Config!$C$6=1,Ene!L27,IF(Config!$C$6=2,Feb!L27,IF(Config!$C$6=3,Mar!L27,IF(Config!$C$6=4,Abr!L27,IF(Config!$C$6=5,May!L27,IF(Config!$C$6=6,Jun!L27,IF(Config!$C$6=7,Jul!L27,IF(Config!$C$6=8,Ago!L27,IF(Config!$C$6=9,Set!L27,IF(Config!$C$6=10,Oct!L27,IF(Config!$C$6=11,Nov!L27,IF(Config!$C$6=12,Dic!L27,0))))))))))))</f>
        <v>55</v>
      </c>
      <c r="M27" s="177">
        <f>IF(Config!$C$6=1,Ene!M27,IF(Config!$C$6=2,Feb!M27,IF(Config!$C$6=3,Mar!M27,IF(Config!$C$6=4,Abr!M27,IF(Config!$C$6=5,May!M27,IF(Config!$C$6=6,Jun!M27,IF(Config!$C$6=7,Jul!M27,IF(Config!$C$6=8,Ago!M27,IF(Config!$C$6=9,Set!M27,IF(Config!$C$6=10,Oct!M27,IF(Config!$C$6=11,Nov!M27,IF(Config!$C$6=12,Dic!M27,0))))))))))))</f>
        <v>49</v>
      </c>
      <c r="N27" s="177">
        <f>IF(Config!$C$6=1,Ene!N27,IF(Config!$C$6=2,Feb!N27,IF(Config!$C$6=3,Mar!N27,IF(Config!$C$6=4,Abr!N27,IF(Config!$C$6=5,May!N27,IF(Config!$C$6=6,Jun!N27,IF(Config!$C$6=7,Jul!N27,IF(Config!$C$6=8,Ago!N27,IF(Config!$C$6=9,Set!N27,IF(Config!$C$6=10,Oct!N27,IF(Config!$C$6=11,Nov!N27,IF(Config!$C$6=12,Dic!N27,0))))))))))))</f>
        <v>111</v>
      </c>
      <c r="O27" s="177">
        <f>IF(Config!$C$6=1,Ene!O27,IF(Config!$C$6=2,Feb!O27,IF(Config!$C$6=3,Mar!O27,IF(Config!$C$6=4,Abr!O27,IF(Config!$C$6=5,May!O27,IF(Config!$C$6=6,Jun!O27,IF(Config!$C$6=7,Jul!O27,IF(Config!$C$6=8,Ago!O27,IF(Config!$C$6=9,Set!O27,IF(Config!$C$6=10,Oct!O27,IF(Config!$C$6=11,Nov!O27,IF(Config!$C$6=12,Dic!O27,0))))))))))))</f>
        <v>369</v>
      </c>
      <c r="P27" s="177">
        <f>IF(Config!$C$6=1,Ene!P27,IF(Config!$C$6=2,Feb!P27,IF(Config!$C$6=3,Mar!P27,IF(Config!$C$6=4,Abr!P27,IF(Config!$C$6=5,May!P27,IF(Config!$C$6=6,Jun!P27,IF(Config!$C$6=7,Jul!P27,IF(Config!$C$6=8,Ago!P27,IF(Config!$C$6=9,Set!P27,IF(Config!$C$6=10,Oct!P27,IF(Config!$C$6=11,Nov!P27,IF(Config!$C$6=12,Dic!P27,0))))))))))))</f>
        <v>55</v>
      </c>
      <c r="Q27" s="177">
        <f>IF(Config!$C$6=1,Ene!Q27,IF(Config!$C$6=2,Feb!Q27,IF(Config!$C$6=3,Mar!Q27,IF(Config!$C$6=4,Abr!Q27,IF(Config!$C$6=5,May!Q27,IF(Config!$C$6=6,Jun!Q27,IF(Config!$C$6=7,Jul!Q27,IF(Config!$C$6=8,Ago!Q27,IF(Config!$C$6=9,Set!Q27,IF(Config!$C$6=10,Oct!Q27,IF(Config!$C$6=11,Nov!Q27,IF(Config!$C$6=12,Dic!Q27,0))))))))))))</f>
        <v>24</v>
      </c>
      <c r="R27" s="177">
        <f>IF(Config!$C$6=1,Ene!R27,IF(Config!$C$6=2,Feb!R27,IF(Config!$C$6=3,Mar!R27,IF(Config!$C$6=4,Abr!R27,IF(Config!$C$6=5,May!R27,IF(Config!$C$6=6,Jun!R27,IF(Config!$C$6=7,Jul!R27,IF(Config!$C$6=8,Ago!R27,IF(Config!$C$6=9,Set!R27,IF(Config!$C$6=10,Oct!R27,IF(Config!$C$6=11,Nov!R27,IF(Config!$C$6=12,Dic!R27,0))))))))))))</f>
        <v>59</v>
      </c>
      <c r="S27" s="177">
        <f>IF(Config!$C$6=1,Ene!S27,IF(Config!$C$6=2,Feb!S27,IF(Config!$C$6=3,Mar!S27,IF(Config!$C$6=4,Abr!S27,IF(Config!$C$6=5,May!S27,IF(Config!$C$6=6,Jun!S27,IF(Config!$C$6=7,Jul!S27,IF(Config!$C$6=8,Ago!S27,IF(Config!$C$6=9,Set!S27,IF(Config!$C$6=10,Oct!S27,IF(Config!$C$6=11,Nov!S27,IF(Config!$C$6=12,Dic!S27,0))))))))))))</f>
        <v>166</v>
      </c>
      <c r="T27" s="177">
        <f>IF(Config!$C$6=1,Ene!T27,IF(Config!$C$6=2,Feb!T27,IF(Config!$C$6=3,Mar!T27,IF(Config!$C$6=4,Abr!T27,IF(Config!$C$6=5,May!T27,IF(Config!$C$6=6,Jun!T27,IF(Config!$C$6=7,Jul!T27,IF(Config!$C$6=8,Ago!T27,IF(Config!$C$6=9,Set!T27,IF(Config!$C$6=10,Oct!T27,IF(Config!$C$6=11,Nov!T27,IF(Config!$C$6=12,Dic!T27,0))))))))))))</f>
        <v>44</v>
      </c>
      <c r="U27" s="177">
        <f>IF(Config!$C$6=1,Ene!U27,IF(Config!$C$6=2,Feb!U27,IF(Config!$C$6=3,Mar!U27,IF(Config!$C$6=4,Abr!U27,IF(Config!$C$6=5,May!U27,IF(Config!$C$6=6,Jun!U27,IF(Config!$C$6=7,Jul!U27,IF(Config!$C$6=8,Ago!U27,IF(Config!$C$6=9,Set!U27,IF(Config!$C$6=10,Oct!U27,IF(Config!$C$6=11,Nov!U27,IF(Config!$C$6=12,Dic!U27,0))))))))))))</f>
        <v>49</v>
      </c>
      <c r="V27" s="177">
        <f>IF(Config!$C$6=1,Ene!V27,IF(Config!$C$6=2,Feb!V27,IF(Config!$C$6=3,Mar!V27,IF(Config!$C$6=4,Abr!V27,IF(Config!$C$6=5,May!V27,IF(Config!$C$6=6,Jun!V27,IF(Config!$C$6=7,Jul!V27,IF(Config!$C$6=8,Ago!V27,IF(Config!$C$6=9,Set!V27,IF(Config!$C$6=10,Oct!V27,IF(Config!$C$6=11,Nov!V27,IF(Config!$C$6=12,Dic!V27,0))))))))))))</f>
        <v>94</v>
      </c>
      <c r="W27" s="177">
        <f>IF(Config!$C$6=1,Ene!W27,IF(Config!$C$6=2,Feb!W27,IF(Config!$C$6=3,Mar!W27,IF(Config!$C$6=4,Abr!W27,IF(Config!$C$6=5,May!W27,IF(Config!$C$6=6,Jun!W27,IF(Config!$C$6=7,Jul!W27,IF(Config!$C$6=8,Ago!W27,IF(Config!$C$6=9,Set!W27,IF(Config!$C$6=10,Oct!W27,IF(Config!$C$6=11,Nov!W27,IF(Config!$C$6=12,Dic!W27,0))))))))))))</f>
        <v>167</v>
      </c>
      <c r="X27" s="177">
        <f>IF(Config!$C$6=1,Ene!X27,IF(Config!$C$6=2,Feb!X27,IF(Config!$C$6=3,Mar!X27,IF(Config!$C$6=4,Abr!X27,IF(Config!$C$6=5,May!X27,IF(Config!$C$6=6,Jun!X27,IF(Config!$C$6=7,Jul!X27,IF(Config!$C$6=8,Ago!X27,IF(Config!$C$6=9,Set!X27,IF(Config!$C$6=10,Oct!X27,IF(Config!$C$6=11,Nov!X27,IF(Config!$C$6=12,Dic!X27,0))))))))))))</f>
        <v>791</v>
      </c>
      <c r="Y27" s="177">
        <f>IF(Config!$C$6=1,Ene!Y27,IF(Config!$C$6=2,Feb!Y27,IF(Config!$C$6=3,Mar!Y27,IF(Config!$C$6=4,Abr!Y27,IF(Config!$C$6=5,May!Y27,IF(Config!$C$6=6,Jun!Y27,IF(Config!$C$6=7,Jul!Y27,IF(Config!$C$6=8,Ago!Y27,IF(Config!$C$6=9,Set!Y27,IF(Config!$C$6=10,Oct!Y27,IF(Config!$C$6=11,Nov!Y27,IF(Config!$C$6=12,Dic!Y27,0))))))))))))</f>
        <v>55</v>
      </c>
      <c r="Z27" s="177">
        <f>IF(Config!$C$6=1,Ene!Z27,IF(Config!$C$6=2,Feb!Z27,IF(Config!$C$6=3,Mar!Z27,IF(Config!$C$6=4,Abr!Z27,IF(Config!$C$6=5,May!Z27,IF(Config!$C$6=6,Jun!Z27,IF(Config!$C$6=7,Jul!Z27,IF(Config!$C$6=8,Ago!Z27,IF(Config!$C$6=9,Set!Z27,IF(Config!$C$6=10,Oct!Z27,IF(Config!$C$6=11,Nov!Z27,IF(Config!$C$6=12,Dic!Z27,0))))))))))))</f>
        <v>154</v>
      </c>
      <c r="AA27" s="177">
        <f>IF(Config!$C$6=1,Ene!AA27,IF(Config!$C$6=2,Feb!AA27,IF(Config!$C$6=3,Mar!AA27,IF(Config!$C$6=4,Abr!AA27,IF(Config!$C$6=5,May!AA27,IF(Config!$C$6=6,Jun!AA27,IF(Config!$C$6=7,Jul!AA27,IF(Config!$C$6=8,Ago!AA27,IF(Config!$C$6=9,Set!AA27,IF(Config!$C$6=10,Oct!AA27,IF(Config!$C$6=11,Nov!AA27,IF(Config!$C$6=12,Dic!AA27,0))))))))))))</f>
        <v>48</v>
      </c>
      <c r="AB27" s="177">
        <f>IF(Config!$C$6=1,Ene!AB27,IF(Config!$C$6=2,Feb!AB27,IF(Config!$C$6=3,Mar!AB27,IF(Config!$C$6=4,Abr!AB27,IF(Config!$C$6=5,May!AB27,IF(Config!$C$6=6,Jun!AB27,IF(Config!$C$6=7,Jul!AB27,IF(Config!$C$6=8,Ago!AB27,IF(Config!$C$6=9,Set!AB27,IF(Config!$C$6=10,Oct!AB27,IF(Config!$C$6=11,Nov!AB27,IF(Config!$C$6=12,Dic!AB27,0))))))))))))</f>
        <v>105</v>
      </c>
      <c r="AC27" s="177">
        <f>IF(Config!$C$6=1,Ene!AC27,IF(Config!$C$6=2,Feb!AC27,IF(Config!$C$6=3,Mar!AC27,IF(Config!$C$6=4,Abr!AC27,IF(Config!$C$6=5,May!AC27,IF(Config!$C$6=6,Jun!AC27,IF(Config!$C$6=7,Jul!AC27,IF(Config!$C$6=8,Ago!AC27,IF(Config!$C$6=9,Set!AC27,IF(Config!$C$6=10,Oct!AC27,IF(Config!$C$6=11,Nov!AC27,IF(Config!$C$6=12,Dic!AC27,0))))))))))))</f>
        <v>174</v>
      </c>
      <c r="AD27" s="177">
        <f>IF(Config!$C$6=1,Ene!AD27,IF(Config!$C$6=2,Feb!AD27,IF(Config!$C$6=3,Mar!AD27,IF(Config!$C$6=4,Abr!AD27,IF(Config!$C$6=5,May!AD27,IF(Config!$C$6=6,Jun!AD27,IF(Config!$C$6=7,Jul!AD27,IF(Config!$C$6=8,Ago!AD27,IF(Config!$C$6=9,Set!AD27,IF(Config!$C$6=10,Oct!AD27,IF(Config!$C$6=11,Nov!AD27,IF(Config!$C$6=12,Dic!AD27,0))))))))))))</f>
        <v>53</v>
      </c>
      <c r="AE27" s="177">
        <f>IF(Config!$C$6=1,Ene!AE27,IF(Config!$C$6=2,Feb!AE27,IF(Config!$C$6=3,Mar!AE27,IF(Config!$C$6=4,Abr!AE27,IF(Config!$C$6=5,May!AE27,IF(Config!$C$6=6,Jun!AE27,IF(Config!$C$6=7,Jul!AE27,IF(Config!$C$6=8,Ago!AE27,IF(Config!$C$6=9,Set!AE27,IF(Config!$C$6=10,Oct!AE27,IF(Config!$C$6=11,Nov!AE27,IF(Config!$C$6=12,Dic!AE27,0))))))))))))</f>
        <v>94</v>
      </c>
      <c r="AF27" s="177">
        <f>IF(Config!$C$6=1,Ene!AF27,IF(Config!$C$6=2,Feb!AF27,IF(Config!$C$6=3,Mar!AF27,IF(Config!$C$6=4,Abr!AF27,IF(Config!$C$6=5,May!AF27,IF(Config!$C$6=6,Jun!AF27,IF(Config!$C$6=7,Jul!AF27,IF(Config!$C$6=8,Ago!AF27,IF(Config!$C$6=9,Set!AF27,IF(Config!$C$6=10,Oct!AF27,IF(Config!$C$6=11,Nov!AF27,IF(Config!$C$6=12,Dic!AF27,0))))))))))))</f>
        <v>75</v>
      </c>
      <c r="AG27" s="177">
        <f>IF(Config!$C$6=1,Ene!AG27,IF(Config!$C$6=2,Feb!AG27,IF(Config!$C$6=3,Mar!AG27,IF(Config!$C$6=4,Abr!AG27,IF(Config!$C$6=5,May!AG27,IF(Config!$C$6=6,Jun!AG27,IF(Config!$C$6=7,Jul!AG27,IF(Config!$C$6=8,Ago!AG27,IF(Config!$C$6=9,Set!AG27,IF(Config!$C$6=10,Oct!AG27,IF(Config!$C$6=11,Nov!AG27,IF(Config!$C$6=12,Dic!AG27,0))))))))))))</f>
        <v>79</v>
      </c>
      <c r="AH27" s="177">
        <f>IF(Config!$C$6=1,Ene!AH27,IF(Config!$C$6=2,Feb!AH27,IF(Config!$C$6=3,Mar!AH27,IF(Config!$C$6=4,Abr!AH27,IF(Config!$C$6=5,May!AH27,IF(Config!$C$6=6,Jun!AH27,IF(Config!$C$6=7,Jul!AH27,IF(Config!$C$6=8,Ago!AH27,IF(Config!$C$6=9,Set!AH27,IF(Config!$C$6=10,Oct!AH27,IF(Config!$C$6=11,Nov!AH27,IF(Config!$C$6=12,Dic!AH27,0))))))))))))</f>
        <v>310</v>
      </c>
      <c r="AI27" s="177">
        <f>IF(Config!$C$6=1,Ene!AI27,IF(Config!$C$6=2,Feb!AI27,IF(Config!$C$6=3,Mar!AI27,IF(Config!$C$6=4,Abr!AI27,IF(Config!$C$6=5,May!AI27,IF(Config!$C$6=6,Jun!AI27,IF(Config!$C$6=7,Jul!AI27,IF(Config!$C$6=8,Ago!AI27,IF(Config!$C$6=9,Set!AI27,IF(Config!$C$6=10,Oct!AI27,IF(Config!$C$6=11,Nov!AI27,IF(Config!$C$6=12,Dic!AI27,0))))))))))))</f>
        <v>67</v>
      </c>
      <c r="AJ27" s="177">
        <f>IF(Config!$C$6=1,Ene!AJ27,IF(Config!$C$6=2,Feb!AJ27,IF(Config!$C$6=3,Mar!AJ27,IF(Config!$C$6=4,Abr!AJ27,IF(Config!$C$6=5,May!AJ27,IF(Config!$C$6=6,Jun!AJ27,IF(Config!$C$6=7,Jul!AJ27,IF(Config!$C$6=8,Ago!AJ27,IF(Config!$C$6=9,Set!AJ27,IF(Config!$C$6=10,Oct!AJ27,IF(Config!$C$6=11,Nov!AJ27,IF(Config!$C$6=12,Dic!AJ27,0))))))))))))</f>
        <v>63</v>
      </c>
      <c r="AK27" s="177">
        <f>IF(Config!$C$6=1,Ene!AK27,IF(Config!$C$6=2,Feb!AK27,IF(Config!$C$6=3,Mar!AK27,IF(Config!$C$6=4,Abr!AK27,IF(Config!$C$6=5,May!AK27,IF(Config!$C$6=6,Jun!AK27,IF(Config!$C$6=7,Jul!AK27,IF(Config!$C$6=8,Ago!AK27,IF(Config!$C$6=9,Set!AK27,IF(Config!$C$6=10,Oct!AK27,IF(Config!$C$6=11,Nov!AK27,IF(Config!$C$6=12,Dic!AK27,0))))))))))))</f>
        <v>169</v>
      </c>
      <c r="AL27" s="177">
        <f>IF(Config!$C$6=1,Ene!AL27,IF(Config!$C$6=2,Feb!AL27,IF(Config!$C$6=3,Mar!AL27,IF(Config!$C$6=4,Abr!AL27,IF(Config!$C$6=5,May!AL27,IF(Config!$C$6=6,Jun!AL27,IF(Config!$C$6=7,Jul!AL27,IF(Config!$C$6=8,Ago!AL27,IF(Config!$C$6=9,Set!AL27,IF(Config!$C$6=10,Oct!AL27,IF(Config!$C$6=11,Nov!AL27,IF(Config!$C$6=12,Dic!AL27,0))))))))))))</f>
        <v>20</v>
      </c>
      <c r="AM27" s="177">
        <f>IF(Config!$C$6=1,Ene!AM27,IF(Config!$C$6=2,Feb!AM27,IF(Config!$C$6=3,Mar!AM27,IF(Config!$C$6=4,Abr!AM27,IF(Config!$C$6=5,May!AM27,IF(Config!$C$6=6,Jun!AM27,IF(Config!$C$6=7,Jul!AM27,IF(Config!$C$6=8,Ago!AM27,IF(Config!$C$6=9,Set!AM27,IF(Config!$C$6=10,Oct!AM27,IF(Config!$C$6=11,Nov!AM27,IF(Config!$C$6=12,Dic!AM27,0))))))))))))</f>
        <v>35</v>
      </c>
      <c r="AN27" s="177">
        <f>IF(Config!$C$6=1,Ene!AN27,IF(Config!$C$6=2,Feb!AN27,IF(Config!$C$6=3,Mar!AN27,IF(Config!$C$6=4,Abr!AN27,IF(Config!$C$6=5,May!AN27,IF(Config!$C$6=6,Jun!AN27,IF(Config!$C$6=7,Jul!AN27,IF(Config!$C$6=8,Ago!AN27,IF(Config!$C$6=9,Set!AN27,IF(Config!$C$6=10,Oct!AN27,IF(Config!$C$6=11,Nov!AN27,IF(Config!$C$6=12,Dic!AN27,0))))))))))))</f>
        <v>24</v>
      </c>
      <c r="AO27" s="177">
        <f>IF(Config!$C$6=1,Ene!AO27,IF(Config!$C$6=2,Feb!AO27,IF(Config!$C$6=3,Mar!AO27,IF(Config!$C$6=4,Abr!AO27,IF(Config!$C$6=5,May!AO27,IF(Config!$C$6=6,Jun!AO27,IF(Config!$C$6=7,Jul!AO27,IF(Config!$C$6=8,Ago!AO27,IF(Config!$C$6=9,Set!AO27,IF(Config!$C$6=10,Oct!AO27,IF(Config!$C$6=11,Nov!AO27,IF(Config!$C$6=12,Dic!AO27,0))))))))))))</f>
        <v>175</v>
      </c>
      <c r="AP27" s="177">
        <f>IF(Config!$C$6=1,Ene!AP27,IF(Config!$C$6=2,Feb!AP27,IF(Config!$C$6=3,Mar!AP27,IF(Config!$C$6=4,Abr!AP27,IF(Config!$C$6=5,May!AP27,IF(Config!$C$6=6,Jun!AP27,IF(Config!$C$6=7,Jul!AP27,IF(Config!$C$6=8,Ago!AP27,IF(Config!$C$6=9,Set!AP27,IF(Config!$C$6=10,Oct!AP27,IF(Config!$C$6=11,Nov!AP27,IF(Config!$C$6=12,Dic!AP27,0))))))))))))</f>
        <v>31</v>
      </c>
      <c r="AQ27" s="177">
        <f>IF(Config!$C$6=1,Ene!AQ27,IF(Config!$C$6=2,Feb!AQ27,IF(Config!$C$6=3,Mar!AQ27,IF(Config!$C$6=4,Abr!AQ27,IF(Config!$C$6=5,May!AQ27,IF(Config!$C$6=6,Jun!AQ27,IF(Config!$C$6=7,Jul!AQ27,IF(Config!$C$6=8,Ago!AQ27,IF(Config!$C$6=9,Set!AQ27,IF(Config!$C$6=10,Oct!AQ27,IF(Config!$C$6=11,Nov!AQ27,IF(Config!$C$6=12,Dic!AQ27,0))))))))))))</f>
        <v>29</v>
      </c>
      <c r="AR27" s="177">
        <f>IF(Config!$C$6=1,Ene!AR27,IF(Config!$C$6=2,Feb!AR27,IF(Config!$C$6=3,Mar!AR27,IF(Config!$C$6=4,Abr!AR27,IF(Config!$C$6=5,May!AR27,IF(Config!$C$6=6,Jun!AR27,IF(Config!$C$6=7,Jul!AR27,IF(Config!$C$6=8,Ago!AR27,IF(Config!$C$6=9,Set!AR27,IF(Config!$C$6=10,Oct!AR27,IF(Config!$C$6=11,Nov!AR27,IF(Config!$C$6=12,Dic!AR27,0))))))))))))</f>
        <v>86</v>
      </c>
      <c r="AT27" s="48">
        <f t="shared" si="10"/>
        <v>0</v>
      </c>
      <c r="AU27" s="48">
        <f t="shared" si="7"/>
        <v>2042</v>
      </c>
      <c r="AV27" s="48">
        <f t="shared" si="8"/>
        <v>138</v>
      </c>
      <c r="AW27" s="48">
        <f t="shared" si="0"/>
        <v>353</v>
      </c>
      <c r="AX27" s="48">
        <f t="shared" si="1"/>
        <v>1320</v>
      </c>
      <c r="AY27" s="48">
        <f t="shared" si="2"/>
        <v>475</v>
      </c>
      <c r="AZ27" s="48">
        <f t="shared" si="3"/>
        <v>440</v>
      </c>
      <c r="BA27" s="49">
        <f t="shared" si="4"/>
        <v>248</v>
      </c>
      <c r="BB27" s="48">
        <f t="shared" si="5"/>
        <v>321</v>
      </c>
      <c r="BC27" s="65">
        <f t="shared" si="9"/>
        <v>5337</v>
      </c>
    </row>
    <row r="86" spans="45:45" x14ac:dyDescent="0.25">
      <c r="AS86">
        <f>IF(Config!$C$6=1,Ene!AS86,IF(Config!$C$6=2,Feb!AS86,IF(Config!$C$6=3,Mar!AS86,IF(Config!$C$6=4,Abr!AS86,IF(Config!$C$6=5,May!AS86,IF(Config!$C$6=6,Jun!AS86,IF(Config!$C$6=7,Jul!AS86,IF(Config!$C$6=8,Ago!AS86,IF(Config!$C$6=9,Set!AS86,IF(Config!$C$6=10,Oct!AS86,IF(Config!$C$6=11,Nov!AS86,IF(Config!$C$6=12,Dic!AS86,0))))))))))))</f>
        <v>0</v>
      </c>
    </row>
  </sheetData>
  <sheetProtection sheet="1" objects="1" scenarios="1"/>
  <conditionalFormatting sqref="B3:AR3">
    <cfRule type="expression" dxfId="27" priority="3">
      <formula>_xludf.MOD(_xludf.ROW(),2)=0</formula>
    </cfRule>
  </conditionalFormatting>
  <conditionalFormatting sqref="A3">
    <cfRule type="expression" dxfId="26" priority="2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70C0"/>
  </sheetPr>
  <dimension ref="A1:TG556"/>
  <sheetViews>
    <sheetView showGridLines="0" zoomScale="80" zoomScaleNormal="80" zoomScaleSheetLayoutView="85" workbookViewId="0">
      <selection activeCell="M22" sqref="M22"/>
    </sheetView>
  </sheetViews>
  <sheetFormatPr baseColWidth="10" defaultRowHeight="15" x14ac:dyDescent="0.25"/>
  <cols>
    <col min="1" max="1" width="17" style="5" customWidth="1"/>
    <col min="2" max="2" width="8.5703125" customWidth="1"/>
    <col min="3" max="3" width="8" style="81" customWidth="1"/>
    <col min="4" max="4" width="9.140625" style="82" customWidth="1"/>
    <col min="5" max="5" width="7.85546875" style="82" customWidth="1"/>
    <col min="6" max="7" width="8.140625" style="83" customWidth="1"/>
    <col min="8" max="8" width="8.5703125" style="83" customWidth="1"/>
    <col min="9" max="9" width="8.5703125" style="137" customWidth="1"/>
    <col min="10" max="10" width="7.85546875" style="137" customWidth="1"/>
    <col min="11" max="11" width="2.28515625" customWidth="1"/>
    <col min="12" max="12" width="1.5703125" customWidth="1"/>
    <col min="13" max="13" width="12.28515625" customWidth="1"/>
    <col min="14" max="14" width="13.42578125" customWidth="1"/>
    <col min="15" max="15" width="16.28515625" customWidth="1"/>
    <col min="16" max="16" width="24" customWidth="1"/>
    <col min="17" max="17" width="15.140625" customWidth="1"/>
    <col min="18" max="18" width="12.42578125" customWidth="1"/>
    <col min="19" max="19" width="2.140625" customWidth="1"/>
    <col min="20" max="20" width="2.7109375" customWidth="1"/>
    <col min="21" max="21" width="3.7109375" style="76" customWidth="1"/>
    <col min="22" max="22" width="11.42578125" style="101"/>
    <col min="23" max="26" width="11.42578125" style="13"/>
  </cols>
  <sheetData>
    <row r="1" spans="1:23" ht="18" customHeight="1" x14ac:dyDescent="0.25">
      <c r="B1" s="182" t="s">
        <v>176</v>
      </c>
      <c r="C1" s="182"/>
      <c r="E1" s="182" t="s">
        <v>14</v>
      </c>
      <c r="F1" s="182"/>
      <c r="H1" s="6" t="s">
        <v>15</v>
      </c>
      <c r="I1" s="6"/>
      <c r="J1"/>
      <c r="T1" s="13"/>
      <c r="V1" s="77" t="str">
        <f>Config!$B$2</f>
        <v>RED. MOYOBAMBA:</v>
      </c>
      <c r="W1" s="78"/>
    </row>
    <row r="2" spans="1:23" ht="18" customHeight="1" x14ac:dyDescent="0.25">
      <c r="B2" s="79" t="s">
        <v>13</v>
      </c>
      <c r="C2" s="79" t="s">
        <v>11</v>
      </c>
      <c r="E2" s="79" t="s">
        <v>13</v>
      </c>
      <c r="F2" s="79" t="s">
        <v>11</v>
      </c>
      <c r="G2"/>
      <c r="H2" s="79" t="s">
        <v>13</v>
      </c>
      <c r="I2" s="79" t="s">
        <v>11</v>
      </c>
      <c r="J2"/>
      <c r="T2" s="13"/>
      <c r="V2" s="77" t="str">
        <f>Config!$C$12&amp;" - " &amp; Config!$D$12  &amp;" "&amp;Config!$E$12</f>
        <v>ENERO - DICIEMBRE 2022</v>
      </c>
      <c r="W2" s="78"/>
    </row>
    <row r="3" spans="1:23" ht="18" customHeight="1" x14ac:dyDescent="0.25">
      <c r="B3" s="80">
        <v>0</v>
      </c>
      <c r="C3" s="80">
        <v>6.1</v>
      </c>
      <c r="E3" s="80">
        <f>Config!$G$3</f>
        <v>90</v>
      </c>
      <c r="F3" s="80">
        <f>Config!$I$3</f>
        <v>100</v>
      </c>
      <c r="H3" s="80">
        <f>Config!$K$3</f>
        <v>90</v>
      </c>
      <c r="I3" s="80">
        <f>Config!$M$3</f>
        <v>100</v>
      </c>
      <c r="J3"/>
      <c r="T3" s="13"/>
      <c r="U3" s="13"/>
      <c r="V3" s="77" t="str">
        <f>Config!$B$3</f>
        <v xml:space="preserve">- POR MICROREDES : </v>
      </c>
    </row>
    <row r="4" spans="1:23" ht="18" customHeight="1" x14ac:dyDescent="0.25">
      <c r="G4"/>
      <c r="H4"/>
      <c r="I4"/>
      <c r="J4"/>
      <c r="T4" s="13"/>
      <c r="U4" s="13"/>
      <c r="V4" s="77" t="str">
        <f>Config!$B$4</f>
        <v>FUENTE: HISMINSA - Oficina de Gestión de la  Información Red. Moyobamba</v>
      </c>
    </row>
    <row r="5" spans="1:23" ht="18" customHeight="1" x14ac:dyDescent="0.25">
      <c r="A5" s="84" t="s">
        <v>159</v>
      </c>
      <c r="G5"/>
      <c r="H5"/>
      <c r="I5"/>
      <c r="J5"/>
      <c r="K5" s="14"/>
      <c r="T5" s="13"/>
      <c r="V5" s="85"/>
      <c r="W5" s="78"/>
    </row>
    <row r="6" spans="1:23" ht="48" customHeight="1" x14ac:dyDescent="0.25">
      <c r="A6" s="86" t="s">
        <v>2</v>
      </c>
      <c r="B6" s="87" t="s">
        <v>89</v>
      </c>
      <c r="C6" s="88" t="s">
        <v>70</v>
      </c>
      <c r="D6" s="87" t="s">
        <v>175</v>
      </c>
      <c r="E6" s="87"/>
      <c r="F6" s="89" t="s">
        <v>1</v>
      </c>
      <c r="G6" s="90" t="s">
        <v>9</v>
      </c>
      <c r="H6" s="91" t="str">
        <f>"DEFICIENTE &lt;= "&amp;$E$3</f>
        <v>DEFICIENTE &lt;= 90</v>
      </c>
      <c r="I6" s="91" t="str">
        <f>"PROCESO &gt; "&amp;$E$3&amp;"  -  &lt; "&amp;$F$3</f>
        <v>PROCESO &gt; 90  -  &lt; 100</v>
      </c>
      <c r="J6" s="91" t="str">
        <f>"OPTIMO &gt;= "&amp;$F$3</f>
        <v>OPTIMO &gt;= 100</v>
      </c>
      <c r="T6" s="13"/>
      <c r="V6" s="77" t="str">
        <f>A5</f>
        <v>RECIEN NACIDO  CON DOS  CONTROLES CRED</v>
      </c>
      <c r="W6" s="78"/>
    </row>
    <row r="7" spans="1:23" ht="18" customHeight="1" thickBot="1" x14ac:dyDescent="0.3">
      <c r="A7" s="97" t="str">
        <f>Config!$B$15</f>
        <v>RED</v>
      </c>
      <c r="B7" s="98">
        <f>SUM(B8:B16)</f>
        <v>2457</v>
      </c>
      <c r="C7" s="98">
        <f>SUM(C8:C16)</f>
        <v>2457</v>
      </c>
      <c r="D7" s="98">
        <f>SUM(D8:D16)</f>
        <v>1649</v>
      </c>
      <c r="E7" s="98"/>
      <c r="F7" s="99">
        <f>Config!$C$9</f>
        <v>100</v>
      </c>
      <c r="G7" s="98">
        <f t="shared" ref="G7:G12" si="0">IFERROR(ROUND(D7*100/B7,2),0)</f>
        <v>67.11</v>
      </c>
      <c r="H7" s="100">
        <f t="shared" ref="H7:H16" si="1">IF(G7&lt;=$E$3,G7,"")</f>
        <v>67.11</v>
      </c>
      <c r="I7" s="100" t="str">
        <f t="shared" ref="I7:I16" si="2">IF(G7&gt;$E$3,IF(G7&lt;$F$3,G7,""),"")</f>
        <v/>
      </c>
      <c r="J7" s="98" t="str">
        <f t="shared" ref="J7:J16" si="3">IF(G7&gt;=$F$3,G7,"")</f>
        <v/>
      </c>
      <c r="T7" s="13"/>
      <c r="V7" s="101" t="str">
        <f>$V$1&amp;"  "&amp;V6&amp;"  "&amp;$V$3&amp;"  "&amp;$V$2</f>
        <v>RED. MOYOBAMBA:  RECIEN NACIDO  CON DOS  CONTROLES CRED  - POR MICROREDES :   ENERO - DICIEMBRE 2022</v>
      </c>
      <c r="W7" s="78"/>
    </row>
    <row r="8" spans="1:23" x14ac:dyDescent="0.25">
      <c r="A8" s="105" t="str">
        <f>Config!$B$16</f>
        <v>HOSP</v>
      </c>
      <c r="B8" s="106">
        <f>METAS!$AT$4</f>
        <v>0</v>
      </c>
      <c r="C8" s="106">
        <f>ROUNDUP((B8/12)*Config!$C$6,0)</f>
        <v>0</v>
      </c>
      <c r="D8" s="106">
        <f>ACUMULADO!$AT$4</f>
        <v>0</v>
      </c>
      <c r="E8" s="106"/>
      <c r="F8" s="107">
        <f>F7</f>
        <v>100</v>
      </c>
      <c r="G8" s="108">
        <f t="shared" si="0"/>
        <v>0</v>
      </c>
      <c r="H8" s="109">
        <f t="shared" si="1"/>
        <v>0</v>
      </c>
      <c r="I8" s="109" t="str">
        <f t="shared" si="2"/>
        <v/>
      </c>
      <c r="J8" s="110" t="str">
        <f t="shared" si="3"/>
        <v/>
      </c>
      <c r="T8" s="13"/>
      <c r="V8" s="77"/>
      <c r="W8" s="78"/>
    </row>
    <row r="9" spans="1:23" ht="18" customHeight="1" x14ac:dyDescent="0.25">
      <c r="A9" s="111" t="str">
        <f>Config!$B$17</f>
        <v>LLUI</v>
      </c>
      <c r="B9" s="106">
        <f>METAS!$AU$4</f>
        <v>1017</v>
      </c>
      <c r="C9" s="79">
        <f>ROUNDUP((B9/12)*Config!$C$6,0)</f>
        <v>1017</v>
      </c>
      <c r="D9" s="106">
        <f>ACUMULADO!$AU$4</f>
        <v>664</v>
      </c>
      <c r="E9" s="79"/>
      <c r="F9" s="107">
        <f t="shared" ref="F9:F16" si="4">F8</f>
        <v>100</v>
      </c>
      <c r="G9" s="112">
        <f t="shared" si="0"/>
        <v>65.290000000000006</v>
      </c>
      <c r="H9" s="113">
        <f t="shared" si="1"/>
        <v>65.290000000000006</v>
      </c>
      <c r="I9" s="113" t="str">
        <f t="shared" si="2"/>
        <v/>
      </c>
      <c r="J9" s="114" t="str">
        <f t="shared" si="3"/>
        <v/>
      </c>
      <c r="T9" s="13"/>
      <c r="V9" s="77" t="str">
        <f>IF(G7&lt;=$E$3,"DEFICIENTE",IF(G7&gt;$E$3,IF(G7&lt;$F$3,"en PROCESO",IF(G7&gt;=$F$3,"OPTIMO",""))))</f>
        <v>DEFICIENTE</v>
      </c>
      <c r="W9" s="78"/>
    </row>
    <row r="10" spans="1:23" ht="18" customHeight="1" x14ac:dyDescent="0.25">
      <c r="A10" s="111" t="str">
        <f>Config!$B$18</f>
        <v>JERI</v>
      </c>
      <c r="B10" s="106">
        <f>METAS!$AV$4</f>
        <v>93</v>
      </c>
      <c r="C10" s="79">
        <f>ROUNDUP((B10/12)*Config!$C$6,0)</f>
        <v>93</v>
      </c>
      <c r="D10" s="106">
        <f>ACUMULADO!$AV$4</f>
        <v>64</v>
      </c>
      <c r="E10" s="79"/>
      <c r="F10" s="107">
        <f t="shared" si="4"/>
        <v>100</v>
      </c>
      <c r="G10" s="112">
        <f t="shared" si="0"/>
        <v>68.819999999999993</v>
      </c>
      <c r="H10" s="113">
        <f t="shared" si="1"/>
        <v>68.819999999999993</v>
      </c>
      <c r="I10" s="113" t="str">
        <f t="shared" si="2"/>
        <v/>
      </c>
      <c r="J10" s="114" t="str">
        <f t="shared" si="3"/>
        <v/>
      </c>
      <c r="T10" s="13"/>
      <c r="V10" s="14"/>
      <c r="W10" s="78"/>
    </row>
    <row r="11" spans="1:23" ht="18" customHeight="1" x14ac:dyDescent="0.25">
      <c r="A11" s="111" t="str">
        <f>Config!$B$19</f>
        <v>YANT</v>
      </c>
      <c r="B11" s="106">
        <f>METAS!$AW$4</f>
        <v>196</v>
      </c>
      <c r="C11" s="79">
        <f>ROUNDUP((B11/12)*Config!$C$6,0)</f>
        <v>196</v>
      </c>
      <c r="D11" s="106">
        <f>ACUMULADO!$AW$4</f>
        <v>101</v>
      </c>
      <c r="E11" s="79"/>
      <c r="F11" s="107">
        <f t="shared" si="4"/>
        <v>100</v>
      </c>
      <c r="G11" s="112">
        <f t="shared" si="0"/>
        <v>51.53</v>
      </c>
      <c r="H11" s="113">
        <f t="shared" si="1"/>
        <v>51.53</v>
      </c>
      <c r="I11" s="113" t="str">
        <f t="shared" si="2"/>
        <v/>
      </c>
      <c r="J11" s="114" t="str">
        <f t="shared" si="3"/>
        <v/>
      </c>
      <c r="T11" s="13"/>
      <c r="V11" s="14"/>
      <c r="W11" s="78"/>
    </row>
    <row r="12" spans="1:23" ht="18" customHeight="1" x14ac:dyDescent="0.25">
      <c r="A12" s="111" t="str">
        <f>Config!$B$20</f>
        <v>SORI</v>
      </c>
      <c r="B12" s="106">
        <f>METAS!$AX$4</f>
        <v>481</v>
      </c>
      <c r="C12" s="79">
        <f>ROUNDUP((B12/12)*Config!$C$6,0)</f>
        <v>481</v>
      </c>
      <c r="D12" s="106">
        <f>ACUMULADO!$AX$4</f>
        <v>340</v>
      </c>
      <c r="E12" s="79"/>
      <c r="F12" s="107">
        <f t="shared" si="4"/>
        <v>100</v>
      </c>
      <c r="G12" s="112">
        <f t="shared" si="0"/>
        <v>70.69</v>
      </c>
      <c r="H12" s="113">
        <f t="shared" si="1"/>
        <v>70.69</v>
      </c>
      <c r="I12" s="113" t="str">
        <f t="shared" si="2"/>
        <v/>
      </c>
      <c r="J12" s="114" t="str">
        <f t="shared" si="3"/>
        <v/>
      </c>
      <c r="T12" s="13"/>
      <c r="V12" s="14"/>
      <c r="W12" s="78"/>
    </row>
    <row r="13" spans="1:23" ht="18" customHeight="1" x14ac:dyDescent="0.25">
      <c r="A13" s="111" t="str">
        <f>Config!$B$21</f>
        <v>JEPE</v>
      </c>
      <c r="B13" s="106">
        <f>METAS!$AY$4</f>
        <v>179</v>
      </c>
      <c r="C13" s="79">
        <f>ROUNDUP((B13/12)*Config!$C$6,0)</f>
        <v>179</v>
      </c>
      <c r="D13" s="106">
        <f>ACUMULADO!$AY$4</f>
        <v>154</v>
      </c>
      <c r="E13" s="79"/>
      <c r="F13" s="107">
        <f t="shared" si="4"/>
        <v>100</v>
      </c>
      <c r="G13" s="112">
        <f>IFERROR(ROUND(D13*100/B13,2),0)</f>
        <v>86.03</v>
      </c>
      <c r="H13" s="113">
        <f t="shared" si="1"/>
        <v>86.03</v>
      </c>
      <c r="I13" s="113" t="str">
        <f t="shared" si="2"/>
        <v/>
      </c>
      <c r="J13" s="114" t="str">
        <f t="shared" si="3"/>
        <v/>
      </c>
      <c r="T13" s="13"/>
      <c r="W13" s="78"/>
    </row>
    <row r="14" spans="1:23" ht="18" customHeight="1" x14ac:dyDescent="0.25">
      <c r="A14" s="111" t="str">
        <f>Config!$B$22</f>
        <v>ROQU</v>
      </c>
      <c r="B14" s="106">
        <f>METAS!$AZ$4</f>
        <v>185</v>
      </c>
      <c r="C14" s="79">
        <f>ROUNDUP((B14/12)*Config!$C$6,0)</f>
        <v>185</v>
      </c>
      <c r="D14" s="106">
        <f>ACUMULADO!$AZ$4</f>
        <v>112</v>
      </c>
      <c r="E14" s="79"/>
      <c r="F14" s="107">
        <f t="shared" si="4"/>
        <v>100</v>
      </c>
      <c r="G14" s="112">
        <f>IFERROR(ROUND(D14*100/B14,2),0)</f>
        <v>60.54</v>
      </c>
      <c r="H14" s="113">
        <f t="shared" si="1"/>
        <v>60.54</v>
      </c>
      <c r="I14" s="113" t="str">
        <f t="shared" si="2"/>
        <v/>
      </c>
      <c r="J14" s="114" t="str">
        <f t="shared" si="3"/>
        <v/>
      </c>
      <c r="T14" s="13"/>
      <c r="W14" s="78"/>
    </row>
    <row r="15" spans="1:23" ht="18" customHeight="1" x14ac:dyDescent="0.25">
      <c r="A15" s="111" t="str">
        <f>Config!$B$23</f>
        <v>CALZ</v>
      </c>
      <c r="B15" s="106">
        <f>METAS!$BA$4</f>
        <v>144</v>
      </c>
      <c r="C15" s="79">
        <f>ROUNDUP((B15/12)*Config!$C$6,0)</f>
        <v>144</v>
      </c>
      <c r="D15" s="106">
        <f>ACUMULADO!$BA$4</f>
        <v>82</v>
      </c>
      <c r="E15" s="79"/>
      <c r="F15" s="107">
        <f t="shared" si="4"/>
        <v>100</v>
      </c>
      <c r="G15" s="112">
        <f t="shared" ref="G15" si="5">IFERROR(ROUND(D15*100/B15,2),0)</f>
        <v>56.94</v>
      </c>
      <c r="H15" s="113">
        <f t="shared" si="1"/>
        <v>56.94</v>
      </c>
      <c r="I15" s="113" t="str">
        <f t="shared" si="2"/>
        <v/>
      </c>
      <c r="J15" s="114" t="str">
        <f t="shared" si="3"/>
        <v/>
      </c>
      <c r="T15" s="13"/>
      <c r="U15" s="13"/>
    </row>
    <row r="16" spans="1:23" ht="18" customHeight="1" x14ac:dyDescent="0.25">
      <c r="A16" s="111" t="str">
        <f>Config!$B$24</f>
        <v>PUEB</v>
      </c>
      <c r="B16" s="106">
        <f>METAS!$BB$4</f>
        <v>162</v>
      </c>
      <c r="C16" s="79">
        <f>ROUNDUP((B16/12)*Config!$C$6,0)</f>
        <v>162</v>
      </c>
      <c r="D16" s="106">
        <f>ACUMULADO!$BB$4</f>
        <v>132</v>
      </c>
      <c r="E16" s="79"/>
      <c r="F16" s="107">
        <f t="shared" si="4"/>
        <v>100</v>
      </c>
      <c r="G16" s="112">
        <f t="shared" ref="G16" si="6">IFERROR(ROUND(D16*100/B16,2),0)</f>
        <v>81.48</v>
      </c>
      <c r="H16" s="113">
        <f t="shared" si="1"/>
        <v>81.48</v>
      </c>
      <c r="I16" s="113" t="str">
        <f t="shared" si="2"/>
        <v/>
      </c>
      <c r="J16" s="114" t="str">
        <f t="shared" si="3"/>
        <v/>
      </c>
      <c r="T16" s="13"/>
      <c r="V16" s="63"/>
      <c r="W16" s="78"/>
    </row>
    <row r="17" spans="1:23" ht="18" customHeight="1" x14ac:dyDescent="0.25">
      <c r="C17"/>
      <c r="D17" s="6"/>
      <c r="E17"/>
      <c r="F17"/>
      <c r="G17"/>
      <c r="H17"/>
      <c r="I17"/>
      <c r="J17"/>
      <c r="T17" s="13"/>
      <c r="U17" s="13"/>
    </row>
    <row r="18" spans="1:23" ht="18" customHeight="1" x14ac:dyDescent="0.25">
      <c r="C18"/>
      <c r="D18"/>
      <c r="E18"/>
      <c r="F18"/>
      <c r="G18"/>
      <c r="H18"/>
      <c r="I18"/>
      <c r="J18"/>
      <c r="T18" s="13"/>
      <c r="U18" s="13"/>
    </row>
    <row r="19" spans="1:23" ht="18" customHeight="1" x14ac:dyDescent="0.25">
      <c r="C19"/>
      <c r="D19"/>
      <c r="E19"/>
      <c r="F19"/>
      <c r="G19"/>
      <c r="H19"/>
      <c r="I19"/>
      <c r="J19"/>
      <c r="T19" s="13"/>
      <c r="U19" s="13"/>
    </row>
    <row r="20" spans="1:23" ht="18" customHeight="1" x14ac:dyDescent="0.25">
      <c r="C20"/>
      <c r="D20"/>
      <c r="E20"/>
      <c r="F20"/>
      <c r="G20"/>
      <c r="H20"/>
      <c r="I20"/>
      <c r="J20"/>
      <c r="T20" s="13"/>
      <c r="U20" s="13"/>
    </row>
    <row r="21" spans="1:23" ht="18" customHeight="1" x14ac:dyDescent="0.25">
      <c r="C21"/>
      <c r="D21"/>
      <c r="E21"/>
      <c r="F21"/>
      <c r="G21"/>
      <c r="H21"/>
      <c r="I21"/>
      <c r="J21"/>
      <c r="T21" s="13"/>
      <c r="U21" s="13"/>
    </row>
    <row r="22" spans="1:23" ht="18" customHeight="1" x14ac:dyDescent="0.25">
      <c r="A22"/>
      <c r="C22"/>
      <c r="D22"/>
      <c r="E22"/>
      <c r="F22"/>
      <c r="G22"/>
      <c r="H22"/>
      <c r="I22"/>
      <c r="J22"/>
      <c r="T22" s="13"/>
      <c r="V22" s="14"/>
      <c r="W22" s="78"/>
    </row>
    <row r="23" spans="1:23" ht="18" customHeight="1" x14ac:dyDescent="0.25">
      <c r="A23"/>
      <c r="C23"/>
      <c r="D23"/>
      <c r="E23"/>
      <c r="F23"/>
      <c r="G23"/>
      <c r="H23"/>
      <c r="I23"/>
      <c r="J23"/>
      <c r="T23" s="13"/>
      <c r="V23" s="77" t="str">
        <f>A26</f>
        <v>% DE RECIEN NACIDOS CON BAJO PESO AL NACER</v>
      </c>
      <c r="W23" s="78"/>
    </row>
    <row r="24" spans="1:23" ht="18" customHeight="1" x14ac:dyDescent="0.25">
      <c r="A24"/>
      <c r="C24"/>
      <c r="D24"/>
      <c r="E24"/>
      <c r="F24"/>
      <c r="G24"/>
      <c r="H24"/>
      <c r="I24"/>
      <c r="J24"/>
      <c r="T24" s="13"/>
      <c r="U24" s="13"/>
      <c r="V24" s="115" t="str">
        <f>$V$1&amp;"  "&amp;V23&amp;"  "&amp;$V$3&amp;"  "&amp;$V$2</f>
        <v>RED. MOYOBAMBA:  % DE RECIEN NACIDOS CON BAJO PESO AL NACER  - POR MICROREDES :   ENERO - DICIEMBRE 2022</v>
      </c>
    </row>
    <row r="25" spans="1:23" ht="18" customHeight="1" x14ac:dyDescent="0.25">
      <c r="G25"/>
      <c r="H25"/>
      <c r="I25"/>
      <c r="J25"/>
      <c r="T25" s="13"/>
      <c r="U25" s="13"/>
      <c r="V25" s="77"/>
    </row>
    <row r="26" spans="1:23" ht="18" customHeight="1" x14ac:dyDescent="0.25">
      <c r="A26" s="84" t="str">
        <f>METAS!B5</f>
        <v>% DE RECIEN NACIDOS CON BAJO PESO AL NACER</v>
      </c>
      <c r="G26"/>
      <c r="H26"/>
      <c r="I26"/>
      <c r="J26"/>
      <c r="K26" s="14"/>
      <c r="T26" s="13"/>
      <c r="V26" s="77"/>
      <c r="W26" s="78"/>
    </row>
    <row r="27" spans="1:23" ht="48" customHeight="1" x14ac:dyDescent="0.25">
      <c r="A27" s="86" t="s">
        <v>2</v>
      </c>
      <c r="B27" s="87" t="s">
        <v>89</v>
      </c>
      <c r="C27" s="88" t="s">
        <v>70</v>
      </c>
      <c r="D27" s="87" t="s">
        <v>177</v>
      </c>
      <c r="E27" s="87" t="s">
        <v>1</v>
      </c>
      <c r="F27" s="89"/>
      <c r="G27" s="90" t="s">
        <v>9</v>
      </c>
      <c r="H27" s="91" t="str">
        <f>"DEFICIENTE &gt;= "&amp;$C$3</f>
        <v>DEFICIENTE &gt;= 6,1</v>
      </c>
      <c r="I27" s="91" t="str">
        <f>"PROCESO &gt; "&amp;$B$3&amp;"  -  &lt; "&amp;$C$3</f>
        <v>PROCESO &gt; 0  -  &lt; 6,1</v>
      </c>
      <c r="J27" s="91" t="str">
        <f>"OPTIMO &lt;= "&amp;$B$3</f>
        <v>OPTIMO &lt;= 0</v>
      </c>
      <c r="T27" s="13"/>
      <c r="V27" s="14"/>
      <c r="W27" s="78"/>
    </row>
    <row r="28" spans="1:23" ht="18" customHeight="1" thickBot="1" x14ac:dyDescent="0.3">
      <c r="A28" s="97" t="str">
        <f>Config!$B$15</f>
        <v>RED</v>
      </c>
      <c r="B28" s="98">
        <f>SUM(B29:B37)</f>
        <v>3018</v>
      </c>
      <c r="C28" s="98">
        <f>SUM(C29:C37)</f>
        <v>3018</v>
      </c>
      <c r="D28" s="98">
        <f>SUM(D29:D37)</f>
        <v>102</v>
      </c>
      <c r="E28" s="98">
        <f>Config!$C$9</f>
        <v>100</v>
      </c>
      <c r="F28" s="99"/>
      <c r="G28" s="98">
        <f t="shared" ref="G28:G33" si="7">IFERROR(ROUND(D28*100/B28,2),0)</f>
        <v>3.38</v>
      </c>
      <c r="H28" s="100" t="str">
        <f>IF(G28&gt;=$C$3,G28,"")</f>
        <v/>
      </c>
      <c r="I28" s="100">
        <f>IF(G28&gt;$B$3,IF(G28&lt;$C$3,G28,""),"")</f>
        <v>3.38</v>
      </c>
      <c r="J28" s="100" t="str">
        <f>IF(G28&lt;=$B$3,G28,"")</f>
        <v/>
      </c>
      <c r="T28" s="13"/>
      <c r="V28" s="14"/>
      <c r="W28" s="78"/>
    </row>
    <row r="29" spans="1:23" ht="18" customHeight="1" x14ac:dyDescent="0.25">
      <c r="A29" s="105" t="str">
        <f>Config!$B$16</f>
        <v>HOSP</v>
      </c>
      <c r="B29" s="106">
        <f>METAS!$AT$5</f>
        <v>0</v>
      </c>
      <c r="C29" s="106">
        <f>ROUNDUP((B29/12)*Config!$C$6,0)</f>
        <v>0</v>
      </c>
      <c r="D29" s="106">
        <f>ACUMULADO!$AT$5</f>
        <v>36</v>
      </c>
      <c r="E29" s="107">
        <f>E28</f>
        <v>100</v>
      </c>
      <c r="F29" s="107"/>
      <c r="G29" s="108">
        <f t="shared" si="7"/>
        <v>0</v>
      </c>
      <c r="H29" s="113" t="str">
        <f>IF(G29&gt;=$C$3,G29,"")</f>
        <v/>
      </c>
      <c r="I29" s="113" t="str">
        <f>IF(G29&gt;$B$3,IF(G29&lt;$C$3,G29,""),"")</f>
        <v/>
      </c>
      <c r="J29" s="113">
        <f>IF(G29&lt;=$B$3,G29,"")</f>
        <v>0</v>
      </c>
      <c r="T29" s="13"/>
      <c r="V29" s="14"/>
      <c r="W29" s="78"/>
    </row>
    <row r="30" spans="1:23" ht="18" customHeight="1" x14ac:dyDescent="0.25">
      <c r="A30" s="111" t="str">
        <f>Config!$B$17</f>
        <v>LLUI</v>
      </c>
      <c r="B30" s="106">
        <f>METAS!$AU$5</f>
        <v>1250</v>
      </c>
      <c r="C30" s="79">
        <f>ROUNDUP((B30/12)*Config!$C$6,0)</f>
        <v>1250</v>
      </c>
      <c r="D30" s="106">
        <f>ACUMULADO!$AU$5</f>
        <v>28</v>
      </c>
      <c r="E30" s="107">
        <f t="shared" ref="E30:E37" si="8">E29</f>
        <v>100</v>
      </c>
      <c r="F30" s="116"/>
      <c r="G30" s="112">
        <f t="shared" si="7"/>
        <v>2.2400000000000002</v>
      </c>
      <c r="H30" s="113" t="str">
        <f t="shared" ref="H30:H36" si="9">IF(G30&gt;=$C$3,G30,"")</f>
        <v/>
      </c>
      <c r="I30" s="113">
        <f t="shared" ref="I30:I36" si="10">IF(G30&gt;$B$3,IF(G30&lt;$C$3,G30,""),"")</f>
        <v>2.2400000000000002</v>
      </c>
      <c r="J30" s="113" t="str">
        <f t="shared" ref="J30:J36" si="11">IF(G30&lt;=$B$3,G30,"")</f>
        <v/>
      </c>
      <c r="T30" s="13"/>
      <c r="V30" s="14"/>
      <c r="W30" s="78"/>
    </row>
    <row r="31" spans="1:23" ht="18" customHeight="1" x14ac:dyDescent="0.25">
      <c r="A31" s="111" t="str">
        <f>Config!$B$18</f>
        <v>JERI</v>
      </c>
      <c r="B31" s="106">
        <f>METAS!$AV$5</f>
        <v>112</v>
      </c>
      <c r="C31" s="79">
        <f>ROUNDUP((B31/12)*Config!$C$6,0)</f>
        <v>112</v>
      </c>
      <c r="D31" s="106">
        <f>ACUMULADO!$AV$5</f>
        <v>0</v>
      </c>
      <c r="E31" s="107">
        <f t="shared" si="8"/>
        <v>100</v>
      </c>
      <c r="F31" s="116"/>
      <c r="G31" s="112">
        <f t="shared" si="7"/>
        <v>0</v>
      </c>
      <c r="H31" s="113" t="str">
        <f t="shared" si="9"/>
        <v/>
      </c>
      <c r="I31" s="113" t="str">
        <f t="shared" si="10"/>
        <v/>
      </c>
      <c r="J31" s="113">
        <f t="shared" si="11"/>
        <v>0</v>
      </c>
      <c r="T31" s="13"/>
      <c r="V31" s="14"/>
      <c r="W31" s="78"/>
    </row>
    <row r="32" spans="1:23" ht="18" customHeight="1" x14ac:dyDescent="0.25">
      <c r="A32" s="111" t="str">
        <f>Config!$B$19</f>
        <v>YANT</v>
      </c>
      <c r="B32" s="106">
        <f>METAS!$AW$5</f>
        <v>244</v>
      </c>
      <c r="C32" s="79">
        <f>ROUNDUP((B32/12)*Config!$C$6,0)</f>
        <v>244</v>
      </c>
      <c r="D32" s="106">
        <f>ACUMULADO!$AW$5</f>
        <v>1</v>
      </c>
      <c r="E32" s="107">
        <f t="shared" si="8"/>
        <v>100</v>
      </c>
      <c r="F32" s="116"/>
      <c r="G32" s="112">
        <f t="shared" si="7"/>
        <v>0.41</v>
      </c>
      <c r="H32" s="113" t="str">
        <f t="shared" si="9"/>
        <v/>
      </c>
      <c r="I32" s="113">
        <f t="shared" si="10"/>
        <v>0.41</v>
      </c>
      <c r="J32" s="113" t="str">
        <f t="shared" si="11"/>
        <v/>
      </c>
      <c r="T32" s="13"/>
      <c r="V32" s="14"/>
      <c r="W32" s="78"/>
    </row>
    <row r="33" spans="1:25" ht="18" customHeight="1" x14ac:dyDescent="0.25">
      <c r="A33" s="111" t="str">
        <f>Config!$B$20</f>
        <v>SORI</v>
      </c>
      <c r="B33" s="106">
        <f>METAS!$AX$5</f>
        <v>590</v>
      </c>
      <c r="C33" s="79">
        <f>ROUNDUP((B33/12)*Config!$C$6,0)</f>
        <v>590</v>
      </c>
      <c r="D33" s="106">
        <f>ACUMULADO!$AX$5</f>
        <v>15</v>
      </c>
      <c r="E33" s="107">
        <f t="shared" si="8"/>
        <v>100</v>
      </c>
      <c r="F33" s="116"/>
      <c r="G33" s="112">
        <f t="shared" si="7"/>
        <v>2.54</v>
      </c>
      <c r="H33" s="113" t="str">
        <f t="shared" si="9"/>
        <v/>
      </c>
      <c r="I33" s="113">
        <f t="shared" si="10"/>
        <v>2.54</v>
      </c>
      <c r="J33" s="113" t="str">
        <f t="shared" si="11"/>
        <v/>
      </c>
      <c r="T33" s="13"/>
      <c r="V33" s="14"/>
      <c r="W33" s="78"/>
    </row>
    <row r="34" spans="1:25" ht="18" customHeight="1" x14ac:dyDescent="0.25">
      <c r="A34" s="111" t="str">
        <f>Config!$B$21</f>
        <v>JEPE</v>
      </c>
      <c r="B34" s="106">
        <f>METAS!$AY$5</f>
        <v>220</v>
      </c>
      <c r="C34" s="79">
        <f>ROUNDUP((B34/12)*Config!$C$6,0)</f>
        <v>220</v>
      </c>
      <c r="D34" s="106">
        <f>ACUMULADO!$AY$5</f>
        <v>0</v>
      </c>
      <c r="E34" s="107">
        <f t="shared" si="8"/>
        <v>100</v>
      </c>
      <c r="F34" s="116"/>
      <c r="G34" s="112">
        <f>IFERROR(ROUND(D34*100/B34,2),0)</f>
        <v>0</v>
      </c>
      <c r="H34" s="113" t="str">
        <f t="shared" si="9"/>
        <v/>
      </c>
      <c r="I34" s="113" t="str">
        <f t="shared" si="10"/>
        <v/>
      </c>
      <c r="J34" s="113">
        <f t="shared" si="11"/>
        <v>0</v>
      </c>
      <c r="T34" s="13"/>
      <c r="W34" s="78"/>
    </row>
    <row r="35" spans="1:25" ht="18" customHeight="1" x14ac:dyDescent="0.25">
      <c r="A35" s="111" t="str">
        <f>Config!$B$22</f>
        <v>ROQU</v>
      </c>
      <c r="B35" s="106">
        <f>METAS!$AZ$5</f>
        <v>227</v>
      </c>
      <c r="C35" s="79">
        <f>ROUNDUP((B35/12)*Config!$C$6,0)</f>
        <v>227</v>
      </c>
      <c r="D35" s="106">
        <f>ACUMULADO!$AZ$5</f>
        <v>14</v>
      </c>
      <c r="E35" s="107">
        <f t="shared" si="8"/>
        <v>100</v>
      </c>
      <c r="F35" s="116"/>
      <c r="G35" s="112">
        <f>IFERROR(ROUND(D35*100/B35,2),0)</f>
        <v>6.17</v>
      </c>
      <c r="H35" s="113">
        <f t="shared" si="9"/>
        <v>6.17</v>
      </c>
      <c r="I35" s="113" t="str">
        <f t="shared" si="10"/>
        <v/>
      </c>
      <c r="J35" s="113" t="str">
        <f t="shared" si="11"/>
        <v/>
      </c>
      <c r="T35" s="13"/>
      <c r="W35" s="78"/>
    </row>
    <row r="36" spans="1:25" ht="18" customHeight="1" x14ac:dyDescent="0.25">
      <c r="A36" s="111" t="str">
        <f>Config!$B$23</f>
        <v>CALZ</v>
      </c>
      <c r="B36" s="106">
        <f>METAS!$BA$5</f>
        <v>176</v>
      </c>
      <c r="C36" s="79">
        <f>ROUNDUP((B36/12)*Config!$C$6,0)</f>
        <v>176</v>
      </c>
      <c r="D36" s="106">
        <f>ACUMULADO!$BA$5</f>
        <v>4</v>
      </c>
      <c r="E36" s="107">
        <f t="shared" si="8"/>
        <v>100</v>
      </c>
      <c r="F36" s="116"/>
      <c r="G36" s="112">
        <f t="shared" ref="G36" si="12">IFERROR(ROUND(D36*100/B36,2),0)</f>
        <v>2.27</v>
      </c>
      <c r="H36" s="113" t="str">
        <f t="shared" si="9"/>
        <v/>
      </c>
      <c r="I36" s="113">
        <f t="shared" si="10"/>
        <v>2.27</v>
      </c>
      <c r="J36" s="113" t="str">
        <f t="shared" si="11"/>
        <v/>
      </c>
      <c r="T36" s="13"/>
      <c r="U36" s="13"/>
    </row>
    <row r="37" spans="1:25" ht="18" customHeight="1" x14ac:dyDescent="0.25">
      <c r="A37" s="111" t="str">
        <f>Config!$B$24</f>
        <v>PUEB</v>
      </c>
      <c r="B37" s="106">
        <f>METAS!$BB$5</f>
        <v>199</v>
      </c>
      <c r="C37" s="79">
        <f>ROUNDUP((B37/12)*Config!$C$6,0)</f>
        <v>199</v>
      </c>
      <c r="D37" s="106">
        <f>ACUMULADO!$BB$5</f>
        <v>4</v>
      </c>
      <c r="E37" s="107">
        <f t="shared" si="8"/>
        <v>100</v>
      </c>
      <c r="F37" s="116"/>
      <c r="G37" s="112">
        <f>IFERROR(ROUND(D37*100/B37,2),0)</f>
        <v>2.0099999999999998</v>
      </c>
      <c r="H37" s="113" t="str">
        <f>IF(G37&gt;=$C$3,G37,"")</f>
        <v/>
      </c>
      <c r="I37" s="113">
        <f>IF(G37&gt;$B$3,IF(G37&lt;$C$3,G37,""),"")</f>
        <v>2.0099999999999998</v>
      </c>
      <c r="J37" s="113" t="str">
        <f>IF(G37&lt;=$B$3,G37,"")</f>
        <v/>
      </c>
      <c r="T37" s="13"/>
      <c r="V37" s="63"/>
      <c r="W37" s="78"/>
    </row>
    <row r="38" spans="1:25" ht="18" customHeight="1" x14ac:dyDescent="0.25">
      <c r="C38"/>
      <c r="D38" s="6"/>
      <c r="E38"/>
      <c r="F38"/>
      <c r="G38"/>
      <c r="H38"/>
      <c r="I38"/>
      <c r="J38"/>
      <c r="T38" s="13"/>
      <c r="U38" s="13"/>
    </row>
    <row r="39" spans="1:25" ht="18" customHeight="1" x14ac:dyDescent="0.25">
      <c r="C39"/>
      <c r="D39"/>
      <c r="E39"/>
      <c r="F39"/>
      <c r="G39"/>
      <c r="H39"/>
      <c r="I39"/>
      <c r="J39"/>
      <c r="T39" s="13"/>
      <c r="U39" s="13"/>
    </row>
    <row r="40" spans="1:25" ht="18" customHeight="1" x14ac:dyDescent="0.25">
      <c r="C40"/>
      <c r="D40"/>
      <c r="E40"/>
      <c r="F40"/>
      <c r="G40"/>
      <c r="H40"/>
      <c r="I40"/>
      <c r="J40"/>
      <c r="T40" s="13"/>
      <c r="U40" s="13"/>
    </row>
    <row r="41" spans="1:25" ht="18" customHeight="1" x14ac:dyDescent="0.25">
      <c r="C41"/>
      <c r="D41"/>
      <c r="E41"/>
      <c r="F41"/>
      <c r="G41"/>
      <c r="H41"/>
      <c r="I41"/>
      <c r="J41"/>
      <c r="T41" s="13"/>
      <c r="U41" s="13"/>
    </row>
    <row r="42" spans="1:25" ht="18" customHeight="1" x14ac:dyDescent="0.25">
      <c r="G42"/>
      <c r="H42"/>
      <c r="I42"/>
      <c r="J42"/>
      <c r="K42" s="14"/>
      <c r="T42" s="13"/>
      <c r="W42" s="78"/>
    </row>
    <row r="43" spans="1:25" ht="18" customHeight="1" x14ac:dyDescent="0.25">
      <c r="A43" s="84" t="str">
        <f>METAS!B6</f>
        <v>% DE RECIEN NACIDOS CON PREMATURIDAD</v>
      </c>
      <c r="G43"/>
      <c r="H43"/>
      <c r="I43"/>
      <c r="J43"/>
      <c r="T43" s="13"/>
      <c r="V43" s="77" t="str">
        <f>A43</f>
        <v>% DE RECIEN NACIDOS CON PREMATURIDAD</v>
      </c>
      <c r="W43" s="78"/>
      <c r="Y43" s="30"/>
    </row>
    <row r="44" spans="1:25" ht="48" customHeight="1" x14ac:dyDescent="0.25">
      <c r="A44" s="86" t="s">
        <v>2</v>
      </c>
      <c r="B44" s="87" t="s">
        <v>89</v>
      </c>
      <c r="C44" s="88" t="s">
        <v>70</v>
      </c>
      <c r="D44" s="87" t="s">
        <v>178</v>
      </c>
      <c r="E44" s="87" t="s">
        <v>1</v>
      </c>
      <c r="F44" s="89"/>
      <c r="G44" s="90" t="s">
        <v>9</v>
      </c>
      <c r="H44" s="91" t="str">
        <f>"DEFICIENTE &gt;= "&amp;$C$3</f>
        <v>DEFICIENTE &gt;= 6,1</v>
      </c>
      <c r="I44" s="91" t="str">
        <f>"PROCESO &gt; "&amp;$B$3&amp;"  -  &lt; "&amp;$C$3</f>
        <v>PROCESO &gt; 0  -  &lt; 6,1</v>
      </c>
      <c r="J44" s="91" t="str">
        <f>"OPTIMO &lt;= "&amp;$B$3</f>
        <v>OPTIMO &lt;= 0</v>
      </c>
      <c r="T44" s="13"/>
      <c r="V44" s="115" t="str">
        <f>$V$1&amp;"  "&amp;V43&amp;"  "&amp;$V$3&amp;"  "&amp;$V$2</f>
        <v>RED. MOYOBAMBA:  % DE RECIEN NACIDOS CON PREMATURIDAD  - POR MICROREDES :   ENERO - DICIEMBRE 2022</v>
      </c>
      <c r="W44" s="78"/>
    </row>
    <row r="45" spans="1:25" ht="18" customHeight="1" thickBot="1" x14ac:dyDescent="0.3">
      <c r="A45" s="97" t="str">
        <f>Config!$B$15</f>
        <v>RED</v>
      </c>
      <c r="B45" s="98">
        <f>SUM(B46:B54)</f>
        <v>3018</v>
      </c>
      <c r="C45" s="98">
        <f>SUM(C46:C54)</f>
        <v>3018</v>
      </c>
      <c r="D45" s="98">
        <f>SUM(D46:D54)</f>
        <v>176</v>
      </c>
      <c r="E45" s="98">
        <f>Config!$C$9</f>
        <v>100</v>
      </c>
      <c r="F45" s="99"/>
      <c r="G45" s="98">
        <f t="shared" ref="G45:G54" si="13">IFERROR(ROUND(D45*100/B45,2),0)</f>
        <v>5.83</v>
      </c>
      <c r="H45" s="100" t="str">
        <f>IF(G45&gt;=$C$3,G45,"")</f>
        <v/>
      </c>
      <c r="I45" s="100">
        <f>IF(G45&gt;$B$3,IF(G45&lt;$C$3,G45,""),"")</f>
        <v>5.83</v>
      </c>
      <c r="J45" s="100" t="str">
        <f>IF(G45&lt;=$B$3,G45,"")</f>
        <v/>
      </c>
      <c r="T45" s="13"/>
      <c r="V45" s="77"/>
      <c r="W45" s="78"/>
    </row>
    <row r="46" spans="1:25" ht="18" customHeight="1" x14ac:dyDescent="0.25">
      <c r="A46" s="105" t="str">
        <f>Config!$B$16</f>
        <v>HOSP</v>
      </c>
      <c r="B46" s="106">
        <f>METAS!$AT$6</f>
        <v>0</v>
      </c>
      <c r="C46" s="106">
        <f>ROUNDUP((B46/12)*Config!$C$6,0)</f>
        <v>0</v>
      </c>
      <c r="D46" s="106">
        <f>ACUMULADO!$AT$6</f>
        <v>92</v>
      </c>
      <c r="E46" s="107">
        <f>E45</f>
        <v>100</v>
      </c>
      <c r="F46" s="107"/>
      <c r="G46" s="108">
        <f t="shared" si="13"/>
        <v>0</v>
      </c>
      <c r="H46" s="113" t="str">
        <f>IF(G46&gt;=$C$3,G46,"")</f>
        <v/>
      </c>
      <c r="I46" s="113" t="str">
        <f>IF(G46&gt;$B$3,IF(G46&lt;$C$3,G46,""),"")</f>
        <v/>
      </c>
      <c r="J46" s="113">
        <f>IF(G46&lt;=$B$3,G46,"")</f>
        <v>0</v>
      </c>
      <c r="T46" s="13"/>
      <c r="V46" s="77"/>
      <c r="W46" s="78"/>
    </row>
    <row r="47" spans="1:25" ht="18" customHeight="1" x14ac:dyDescent="0.25">
      <c r="A47" s="111" t="str">
        <f>Config!$B$17</f>
        <v>LLUI</v>
      </c>
      <c r="B47" s="106">
        <f>METAS!$AU$6</f>
        <v>1250</v>
      </c>
      <c r="C47" s="79">
        <f>ROUNDUP((B47/12)*Config!$C$6,0)</f>
        <v>1250</v>
      </c>
      <c r="D47" s="106">
        <f>ACUMULADO!$AU$6</f>
        <v>22</v>
      </c>
      <c r="E47" s="107">
        <f t="shared" ref="E47:E54" si="14">E46</f>
        <v>100</v>
      </c>
      <c r="F47" s="116"/>
      <c r="G47" s="112">
        <f t="shared" si="13"/>
        <v>1.76</v>
      </c>
      <c r="H47" s="113" t="str">
        <f t="shared" ref="H47:H53" si="15">IF(G47&gt;=$C$3,G47,"")</f>
        <v/>
      </c>
      <c r="I47" s="113">
        <f t="shared" ref="I47:I53" si="16">IF(G47&gt;$B$3,IF(G47&lt;$C$3,G47,""),"")</f>
        <v>1.76</v>
      </c>
      <c r="J47" s="113" t="str">
        <f t="shared" ref="J47:J53" si="17">IF(G47&lt;=$B$3,G47,"")</f>
        <v/>
      </c>
      <c r="T47" s="13"/>
      <c r="V47" s="77"/>
      <c r="W47" s="78"/>
    </row>
    <row r="48" spans="1:25" ht="18" customHeight="1" x14ac:dyDescent="0.25">
      <c r="A48" s="111" t="str">
        <f>Config!$B$18</f>
        <v>JERI</v>
      </c>
      <c r="B48" s="106">
        <f>METAS!$AV$6</f>
        <v>112</v>
      </c>
      <c r="C48" s="79">
        <f>ROUNDUP((B48/12)*Config!$C$6,0)</f>
        <v>112</v>
      </c>
      <c r="D48" s="106">
        <f>ACUMULADO!$AV$6</f>
        <v>0</v>
      </c>
      <c r="E48" s="107">
        <f t="shared" si="14"/>
        <v>100</v>
      </c>
      <c r="F48" s="116"/>
      <c r="G48" s="112">
        <f t="shared" si="13"/>
        <v>0</v>
      </c>
      <c r="H48" s="113" t="str">
        <f t="shared" si="15"/>
        <v/>
      </c>
      <c r="I48" s="113" t="str">
        <f t="shared" si="16"/>
        <v/>
      </c>
      <c r="J48" s="113">
        <f t="shared" si="17"/>
        <v>0</v>
      </c>
      <c r="T48" s="13"/>
      <c r="V48" s="14"/>
      <c r="W48" s="78"/>
    </row>
    <row r="49" spans="1:23" ht="18" customHeight="1" x14ac:dyDescent="0.25">
      <c r="A49" s="111" t="str">
        <f>Config!$B$19</f>
        <v>YANT</v>
      </c>
      <c r="B49" s="106">
        <f>METAS!$AW$6</f>
        <v>244</v>
      </c>
      <c r="C49" s="79">
        <f>ROUNDUP((B49/12)*Config!$C$6,0)</f>
        <v>244</v>
      </c>
      <c r="D49" s="106">
        <f>ACUMULADO!$AW$6</f>
        <v>1</v>
      </c>
      <c r="E49" s="107">
        <f t="shared" si="14"/>
        <v>100</v>
      </c>
      <c r="F49" s="116"/>
      <c r="G49" s="112">
        <f t="shared" si="13"/>
        <v>0.41</v>
      </c>
      <c r="H49" s="113" t="str">
        <f t="shared" si="15"/>
        <v/>
      </c>
      <c r="I49" s="113">
        <f t="shared" si="16"/>
        <v>0.41</v>
      </c>
      <c r="J49" s="113" t="str">
        <f t="shared" si="17"/>
        <v/>
      </c>
      <c r="T49" s="13"/>
      <c r="V49" s="14"/>
      <c r="W49" s="78"/>
    </row>
    <row r="50" spans="1:23" ht="18" customHeight="1" x14ac:dyDescent="0.25">
      <c r="A50" s="111" t="str">
        <f>Config!$B$20</f>
        <v>SORI</v>
      </c>
      <c r="B50" s="106">
        <f>METAS!$AX$6</f>
        <v>590</v>
      </c>
      <c r="C50" s="79">
        <f>ROUNDUP((B50/12)*Config!$C$6,0)</f>
        <v>590</v>
      </c>
      <c r="D50" s="106">
        <f>ACUMULADO!$AX$6</f>
        <v>20</v>
      </c>
      <c r="E50" s="107">
        <f t="shared" si="14"/>
        <v>100</v>
      </c>
      <c r="F50" s="116"/>
      <c r="G50" s="112">
        <f t="shared" si="13"/>
        <v>3.39</v>
      </c>
      <c r="H50" s="113" t="str">
        <f t="shared" si="15"/>
        <v/>
      </c>
      <c r="I50" s="113">
        <f t="shared" si="16"/>
        <v>3.39</v>
      </c>
      <c r="J50" s="113" t="str">
        <f t="shared" si="17"/>
        <v/>
      </c>
      <c r="T50" s="13"/>
      <c r="U50" s="13"/>
      <c r="V50" s="14"/>
    </row>
    <row r="51" spans="1:23" ht="18" customHeight="1" x14ac:dyDescent="0.25">
      <c r="A51" s="111" t="str">
        <f>Config!$B$21</f>
        <v>JEPE</v>
      </c>
      <c r="B51" s="106">
        <f>METAS!$AY$6</f>
        <v>220</v>
      </c>
      <c r="C51" s="79">
        <f>ROUNDUP((B51/12)*Config!$C$6,0)</f>
        <v>220</v>
      </c>
      <c r="D51" s="106">
        <f>ACUMULADO!$AY$6</f>
        <v>18</v>
      </c>
      <c r="E51" s="107">
        <f t="shared" si="14"/>
        <v>100</v>
      </c>
      <c r="F51" s="116"/>
      <c r="G51" s="112">
        <f>IFERROR(ROUND(D51*100/B51,2),0)</f>
        <v>8.18</v>
      </c>
      <c r="H51" s="113">
        <f t="shared" si="15"/>
        <v>8.18</v>
      </c>
      <c r="I51" s="113" t="str">
        <f t="shared" si="16"/>
        <v/>
      </c>
      <c r="J51" s="113" t="str">
        <f t="shared" si="17"/>
        <v/>
      </c>
      <c r="T51" s="13"/>
      <c r="V51" s="14"/>
      <c r="W51" s="78"/>
    </row>
    <row r="52" spans="1:23" ht="18" customHeight="1" x14ac:dyDescent="0.25">
      <c r="A52" s="111" t="str">
        <f>Config!$B$22</f>
        <v>ROQU</v>
      </c>
      <c r="B52" s="106">
        <f>METAS!$AZ$6</f>
        <v>227</v>
      </c>
      <c r="C52" s="79">
        <f>ROUNDUP((B52/12)*Config!$C$6,0)</f>
        <v>227</v>
      </c>
      <c r="D52" s="106">
        <f>ACUMULADO!$AZ$6</f>
        <v>11</v>
      </c>
      <c r="E52" s="107">
        <f t="shared" si="14"/>
        <v>100</v>
      </c>
      <c r="F52" s="116"/>
      <c r="G52" s="112">
        <f>IFERROR(ROUND(D52*100/B52,2),0)</f>
        <v>4.8499999999999996</v>
      </c>
      <c r="H52" s="113" t="str">
        <f t="shared" si="15"/>
        <v/>
      </c>
      <c r="I52" s="113">
        <f t="shared" si="16"/>
        <v>4.8499999999999996</v>
      </c>
      <c r="J52" s="113" t="str">
        <f t="shared" si="17"/>
        <v/>
      </c>
      <c r="T52" s="13"/>
      <c r="V52" s="14"/>
      <c r="W52" s="78"/>
    </row>
    <row r="53" spans="1:23" ht="18" customHeight="1" x14ac:dyDescent="0.25">
      <c r="A53" s="111" t="str">
        <f>Config!$B$23</f>
        <v>CALZ</v>
      </c>
      <c r="B53" s="106">
        <f>METAS!$BA$6</f>
        <v>176</v>
      </c>
      <c r="C53" s="79">
        <f>ROUNDUP((B53/12)*Config!$C$6,0)</f>
        <v>176</v>
      </c>
      <c r="D53" s="106">
        <f>ACUMULADO!$BA$6</f>
        <v>6</v>
      </c>
      <c r="E53" s="107">
        <f t="shared" si="14"/>
        <v>100</v>
      </c>
      <c r="F53" s="116"/>
      <c r="G53" s="112">
        <f t="shared" si="13"/>
        <v>3.41</v>
      </c>
      <c r="H53" s="113" t="str">
        <f t="shared" si="15"/>
        <v/>
      </c>
      <c r="I53" s="113">
        <f t="shared" si="16"/>
        <v>3.41</v>
      </c>
      <c r="J53" s="113" t="str">
        <f t="shared" si="17"/>
        <v/>
      </c>
      <c r="T53" s="13"/>
      <c r="U53" s="13"/>
    </row>
    <row r="54" spans="1:23" ht="18" customHeight="1" x14ac:dyDescent="0.25">
      <c r="A54" s="111" t="str">
        <f>Config!$B$24</f>
        <v>PUEB</v>
      </c>
      <c r="B54" s="106">
        <f>METAS!$BB$6</f>
        <v>199</v>
      </c>
      <c r="C54" s="79">
        <f>ROUNDUP((B54/12)*Config!$C$6,0)</f>
        <v>199</v>
      </c>
      <c r="D54" s="106">
        <f>ACUMULADO!$BB$6</f>
        <v>6</v>
      </c>
      <c r="E54" s="107">
        <f t="shared" si="14"/>
        <v>100</v>
      </c>
      <c r="F54" s="116"/>
      <c r="G54" s="112">
        <f t="shared" si="13"/>
        <v>3.02</v>
      </c>
      <c r="H54" s="113" t="str">
        <f>IF(G54&gt;=$C$3,G54,"")</f>
        <v/>
      </c>
      <c r="I54" s="113">
        <f>IF(G54&gt;$B$3,IF(G54&lt;$C$3,G54,""),"")</f>
        <v>3.02</v>
      </c>
      <c r="J54" s="113" t="str">
        <f>IF(G54&lt;=$B$3,G54,"")</f>
        <v/>
      </c>
      <c r="T54" s="13"/>
      <c r="W54" s="78"/>
    </row>
    <row r="55" spans="1:23" ht="18" customHeight="1" x14ac:dyDescent="0.25">
      <c r="C55"/>
      <c r="D55" s="81"/>
      <c r="E55"/>
      <c r="F55"/>
      <c r="G55"/>
      <c r="H55"/>
      <c r="I55"/>
      <c r="J55"/>
      <c r="T55" s="13"/>
      <c r="U55" s="13"/>
    </row>
    <row r="56" spans="1:23" ht="18" customHeight="1" x14ac:dyDescent="0.25">
      <c r="C56"/>
      <c r="D56"/>
      <c r="E56"/>
      <c r="F56"/>
      <c r="G56"/>
      <c r="H56"/>
      <c r="I56"/>
      <c r="J56"/>
      <c r="T56" s="13"/>
      <c r="U56" s="13"/>
    </row>
    <row r="57" spans="1:23" ht="18" customHeight="1" x14ac:dyDescent="0.25">
      <c r="C57"/>
      <c r="D57"/>
      <c r="E57"/>
      <c r="F57"/>
      <c r="G57"/>
      <c r="H57"/>
      <c r="I57"/>
      <c r="J57"/>
      <c r="T57" s="13"/>
      <c r="U57" s="13"/>
    </row>
    <row r="58" spans="1:23" ht="18" customHeight="1" x14ac:dyDescent="0.25">
      <c r="A58" s="117"/>
      <c r="B58" s="83"/>
      <c r="D58" s="83"/>
      <c r="E58" s="83"/>
      <c r="I58" s="83"/>
      <c r="J58" s="83"/>
      <c r="T58" s="13"/>
      <c r="W58" s="78"/>
    </row>
    <row r="59" spans="1:23" ht="18" customHeight="1" x14ac:dyDescent="0.25">
      <c r="A59" s="117"/>
      <c r="B59" s="83"/>
      <c r="D59" s="83"/>
      <c r="E59" s="83"/>
      <c r="I59" s="83"/>
      <c r="J59" s="83"/>
      <c r="T59" s="13"/>
      <c r="W59" s="78"/>
    </row>
    <row r="60" spans="1:23" ht="18" customHeight="1" x14ac:dyDescent="0.25">
      <c r="A60" s="117"/>
      <c r="B60" s="83"/>
      <c r="D60" s="83"/>
      <c r="E60" s="83"/>
      <c r="I60" s="83"/>
      <c r="J60" s="83"/>
      <c r="T60" s="13"/>
      <c r="W60" s="78"/>
    </row>
    <row r="61" spans="1:23" ht="18" customHeight="1" x14ac:dyDescent="0.25">
      <c r="A61" s="117"/>
      <c r="B61" s="83"/>
      <c r="D61" s="83"/>
      <c r="E61" s="83"/>
      <c r="I61" s="83"/>
      <c r="J61" s="83"/>
      <c r="T61" s="13"/>
      <c r="W61" s="78"/>
    </row>
    <row r="62" spans="1:23" ht="18" customHeight="1" x14ac:dyDescent="0.25">
      <c r="A62" s="117"/>
      <c r="B62" s="83"/>
      <c r="D62" s="83"/>
      <c r="E62" s="83"/>
      <c r="I62" s="83"/>
      <c r="J62" s="83"/>
      <c r="T62" s="13"/>
      <c r="W62" s="78"/>
    </row>
    <row r="63" spans="1:23" ht="18" customHeight="1" x14ac:dyDescent="0.25">
      <c r="A63" s="118"/>
      <c r="B63" s="83"/>
      <c r="D63" s="83"/>
      <c r="E63" s="83"/>
      <c r="I63" s="83"/>
      <c r="J63" s="83"/>
      <c r="T63" s="13"/>
      <c r="W63" s="78"/>
    </row>
    <row r="64" spans="1:23" ht="18" customHeight="1" x14ac:dyDescent="0.25">
      <c r="A64" s="119" t="str">
        <f>METAS!B7</f>
        <v>NIÑO  &lt; 1 AÑO CON CRED    COMPLETO PARA SU EDAD</v>
      </c>
      <c r="B64" s="83"/>
      <c r="D64" s="83"/>
      <c r="E64" s="83"/>
      <c r="I64" s="83"/>
      <c r="J64" s="83"/>
      <c r="T64" s="13"/>
      <c r="V64" s="77" t="str">
        <f>A64</f>
        <v>NIÑO  &lt; 1 AÑO CON CRED    COMPLETO PARA SU EDAD</v>
      </c>
      <c r="W64" s="78"/>
    </row>
    <row r="65" spans="1:23" ht="48" customHeight="1" x14ac:dyDescent="0.25">
      <c r="A65" s="86" t="s">
        <v>2</v>
      </c>
      <c r="B65" s="87" t="s">
        <v>89</v>
      </c>
      <c r="C65" s="88" t="s">
        <v>70</v>
      </c>
      <c r="D65" s="87" t="s">
        <v>189</v>
      </c>
      <c r="E65" s="87" t="s">
        <v>1</v>
      </c>
      <c r="F65" s="89"/>
      <c r="G65" s="90" t="s">
        <v>9</v>
      </c>
      <c r="H65" s="91" t="str">
        <f>"DEFICIENTE &lt;= "&amp;$E$3</f>
        <v>DEFICIENTE &lt;= 90</v>
      </c>
      <c r="I65" s="91" t="str">
        <f>"PROCESO &gt; "&amp;$E$3&amp;"  -  &lt; "&amp;$F$3</f>
        <v>PROCESO &gt; 90  -  &lt; 100</v>
      </c>
      <c r="J65" s="91" t="str">
        <f>"OPTIMO &gt;= "&amp;$F$3</f>
        <v>OPTIMO &gt;= 100</v>
      </c>
      <c r="T65" s="13"/>
      <c r="V65" s="115" t="str">
        <f>V$1&amp;"  "&amp;V64&amp;"  "&amp;$V$3&amp;"  "&amp;$V$2</f>
        <v>RED. MOYOBAMBA:  NIÑO  &lt; 1 AÑO CON CRED    COMPLETO PARA SU EDAD  - POR MICROREDES :   ENERO - DICIEMBRE 2022</v>
      </c>
      <c r="W65" s="78"/>
    </row>
    <row r="66" spans="1:23" ht="18" customHeight="1" thickBot="1" x14ac:dyDescent="0.3">
      <c r="A66" s="97" t="str">
        <f>Config!$B$15</f>
        <v>RED</v>
      </c>
      <c r="B66" s="98">
        <f>SUM(B67:B75)</f>
        <v>2457</v>
      </c>
      <c r="C66" s="98">
        <f>SUM(C67:C75)</f>
        <v>2457</v>
      </c>
      <c r="D66" s="98">
        <f>SUM(D67:D75)</f>
        <v>893</v>
      </c>
      <c r="E66" s="98">
        <f>Config!$C$9</f>
        <v>100</v>
      </c>
      <c r="F66" s="99"/>
      <c r="G66" s="98">
        <f t="shared" ref="G66:G67" si="18">IFERROR(ROUND(D66*100/B66,2),0)</f>
        <v>36.35</v>
      </c>
      <c r="H66" s="100">
        <f>IF(G66&lt;=$E$3,G66,"")</f>
        <v>36.35</v>
      </c>
      <c r="I66" s="100" t="str">
        <f>IF(G66&gt;$E$3,IF(G66&lt;$F$3,G66,""),"")</f>
        <v/>
      </c>
      <c r="J66" s="98" t="str">
        <f>IF(G66&gt;=$F$3,G66,"")</f>
        <v/>
      </c>
      <c r="T66" s="13"/>
      <c r="V66" s="77"/>
      <c r="W66" s="78"/>
    </row>
    <row r="67" spans="1:23" ht="18" hidden="1" customHeight="1" x14ac:dyDescent="0.25">
      <c r="A67" s="105" t="str">
        <f>Config!$B$16</f>
        <v>HOSP</v>
      </c>
      <c r="B67" s="106">
        <f>METAS!$AT$7</f>
        <v>0</v>
      </c>
      <c r="C67" s="106">
        <f>ROUNDUP((B67/12)*Config!$C$6,0)</f>
        <v>0</v>
      </c>
      <c r="D67" s="106">
        <f>ACUMULADO!$AT$7</f>
        <v>1</v>
      </c>
      <c r="E67" s="107">
        <f>E66</f>
        <v>100</v>
      </c>
      <c r="F67" s="107"/>
      <c r="G67" s="108">
        <f t="shared" si="18"/>
        <v>0</v>
      </c>
      <c r="H67" s="109">
        <f>IF(G67&lt;=$E$3,G67,"")</f>
        <v>0</v>
      </c>
      <c r="I67" s="109" t="str">
        <f>IF(G67&gt;$E$3,IF(G67&lt;$F$3,G67,""),"")</f>
        <v/>
      </c>
      <c r="J67" s="110" t="str">
        <f>IF(G67&gt;=$F$3,G67,"")</f>
        <v/>
      </c>
      <c r="T67" s="13"/>
      <c r="V67" s="77"/>
      <c r="W67" s="78"/>
    </row>
    <row r="68" spans="1:23" ht="18" customHeight="1" x14ac:dyDescent="0.25">
      <c r="A68" s="111" t="str">
        <f>Config!$B$17</f>
        <v>LLUI</v>
      </c>
      <c r="B68" s="106">
        <f>METAS!$AU$7</f>
        <v>1017</v>
      </c>
      <c r="C68" s="79">
        <f>ROUNDUP((B68/12)*Config!$C$6,0)</f>
        <v>1017</v>
      </c>
      <c r="D68" s="106">
        <f>ACUMULADO!$AU$7</f>
        <v>325</v>
      </c>
      <c r="E68" s="107">
        <f t="shared" ref="E68:E75" si="19">E67</f>
        <v>100</v>
      </c>
      <c r="F68" s="107"/>
      <c r="G68" s="108">
        <f t="shared" ref="G68:G75" si="20">IFERROR(ROUND(D68*100/B68,2),0)</f>
        <v>31.96</v>
      </c>
      <c r="H68" s="109">
        <f t="shared" ref="H68:H75" si="21">IF(G68&lt;=$E$3,G68,"")</f>
        <v>31.96</v>
      </c>
      <c r="I68" s="109" t="str">
        <f t="shared" ref="I68:I75" si="22">IF(G68&gt;$E$3,IF(G68&lt;$F$3,G68,""),"")</f>
        <v/>
      </c>
      <c r="J68" s="110" t="str">
        <f t="shared" ref="J68:J75" si="23">IF(G68&gt;=$F$3,G68,"")</f>
        <v/>
      </c>
      <c r="T68" s="13"/>
      <c r="V68" s="77"/>
      <c r="W68" s="78"/>
    </row>
    <row r="69" spans="1:23" ht="18" customHeight="1" x14ac:dyDescent="0.25">
      <c r="A69" s="111" t="str">
        <f>Config!$B$18</f>
        <v>JERI</v>
      </c>
      <c r="B69" s="106">
        <f>METAS!$AV$7</f>
        <v>93</v>
      </c>
      <c r="C69" s="79">
        <f>ROUNDUP((B69/12)*Config!$C$6,0)</f>
        <v>93</v>
      </c>
      <c r="D69" s="106">
        <f>ACUMULADO!$AV$7</f>
        <v>51</v>
      </c>
      <c r="E69" s="107">
        <f t="shared" si="19"/>
        <v>100</v>
      </c>
      <c r="F69" s="107"/>
      <c r="G69" s="108">
        <f t="shared" si="20"/>
        <v>54.84</v>
      </c>
      <c r="H69" s="109">
        <f t="shared" si="21"/>
        <v>54.84</v>
      </c>
      <c r="I69" s="109" t="str">
        <f t="shared" si="22"/>
        <v/>
      </c>
      <c r="J69" s="110" t="str">
        <f t="shared" si="23"/>
        <v/>
      </c>
      <c r="T69" s="13"/>
      <c r="V69" s="14"/>
      <c r="W69" s="78"/>
    </row>
    <row r="70" spans="1:23" ht="18" customHeight="1" x14ac:dyDescent="0.25">
      <c r="A70" s="111" t="str">
        <f>Config!$B$19</f>
        <v>YANT</v>
      </c>
      <c r="B70" s="106">
        <f>METAS!$AW$7</f>
        <v>196</v>
      </c>
      <c r="C70" s="79">
        <f>ROUNDUP((B70/12)*Config!$C$6,0)</f>
        <v>196</v>
      </c>
      <c r="D70" s="106">
        <f>ACUMULADO!$AW$7</f>
        <v>111</v>
      </c>
      <c r="E70" s="107">
        <f t="shared" si="19"/>
        <v>100</v>
      </c>
      <c r="F70" s="107"/>
      <c r="G70" s="108">
        <f t="shared" si="20"/>
        <v>56.63</v>
      </c>
      <c r="H70" s="109">
        <f t="shared" si="21"/>
        <v>56.63</v>
      </c>
      <c r="I70" s="109" t="str">
        <f t="shared" si="22"/>
        <v/>
      </c>
      <c r="J70" s="110" t="str">
        <f t="shared" si="23"/>
        <v/>
      </c>
      <c r="T70" s="13"/>
      <c r="V70" s="14"/>
      <c r="W70" s="78"/>
    </row>
    <row r="71" spans="1:23" ht="18" customHeight="1" x14ac:dyDescent="0.25">
      <c r="A71" s="111" t="str">
        <f>Config!$B$20</f>
        <v>SORI</v>
      </c>
      <c r="B71" s="106">
        <f>METAS!$AX$7</f>
        <v>481</v>
      </c>
      <c r="C71" s="79">
        <f>ROUNDUP((B71/12)*Config!$C$6,0)</f>
        <v>481</v>
      </c>
      <c r="D71" s="106">
        <f>ACUMULADO!$AX$7</f>
        <v>178</v>
      </c>
      <c r="E71" s="107">
        <f t="shared" si="19"/>
        <v>100</v>
      </c>
      <c r="F71" s="107"/>
      <c r="G71" s="108">
        <f t="shared" si="20"/>
        <v>37.01</v>
      </c>
      <c r="H71" s="109">
        <f t="shared" si="21"/>
        <v>37.01</v>
      </c>
      <c r="I71" s="109" t="str">
        <f t="shared" si="22"/>
        <v/>
      </c>
      <c r="J71" s="110" t="str">
        <f t="shared" si="23"/>
        <v/>
      </c>
      <c r="T71" s="13"/>
      <c r="V71" s="14"/>
      <c r="W71" s="78"/>
    </row>
    <row r="72" spans="1:23" ht="18" customHeight="1" x14ac:dyDescent="0.25">
      <c r="A72" s="111" t="str">
        <f>Config!$B$21</f>
        <v>JEPE</v>
      </c>
      <c r="B72" s="106">
        <f>METAS!$AY$7</f>
        <v>179</v>
      </c>
      <c r="C72" s="79">
        <f>ROUNDUP((B72/12)*Config!$C$6,0)</f>
        <v>179</v>
      </c>
      <c r="D72" s="106">
        <f>ACUMULADO!$AY$7</f>
        <v>78</v>
      </c>
      <c r="E72" s="107">
        <f t="shared" si="19"/>
        <v>100</v>
      </c>
      <c r="F72" s="107"/>
      <c r="G72" s="108">
        <f t="shared" si="20"/>
        <v>43.58</v>
      </c>
      <c r="H72" s="109">
        <f t="shared" si="21"/>
        <v>43.58</v>
      </c>
      <c r="I72" s="109" t="str">
        <f t="shared" si="22"/>
        <v/>
      </c>
      <c r="J72" s="110" t="str">
        <f t="shared" si="23"/>
        <v/>
      </c>
      <c r="T72" s="13"/>
      <c r="V72" s="14"/>
      <c r="W72" s="78"/>
    </row>
    <row r="73" spans="1:23" ht="18" customHeight="1" x14ac:dyDescent="0.25">
      <c r="A73" s="111" t="str">
        <f>Config!$B$22</f>
        <v>ROQU</v>
      </c>
      <c r="B73" s="106">
        <f>METAS!$AZ$7</f>
        <v>185</v>
      </c>
      <c r="C73" s="79">
        <f>ROUNDUP((B73/12)*Config!$C$6,0)</f>
        <v>185</v>
      </c>
      <c r="D73" s="106">
        <f>ACUMULADO!$AZ$7</f>
        <v>33</v>
      </c>
      <c r="E73" s="107">
        <f t="shared" si="19"/>
        <v>100</v>
      </c>
      <c r="F73" s="107"/>
      <c r="G73" s="108">
        <f t="shared" si="20"/>
        <v>17.84</v>
      </c>
      <c r="H73" s="109">
        <f t="shared" si="21"/>
        <v>17.84</v>
      </c>
      <c r="I73" s="109" t="str">
        <f t="shared" si="22"/>
        <v/>
      </c>
      <c r="J73" s="110" t="str">
        <f t="shared" si="23"/>
        <v/>
      </c>
      <c r="T73" s="13"/>
      <c r="V73" s="14"/>
      <c r="W73" s="78"/>
    </row>
    <row r="74" spans="1:23" ht="18" customHeight="1" x14ac:dyDescent="0.25">
      <c r="A74" s="111" t="str">
        <f>Config!$B$23</f>
        <v>CALZ</v>
      </c>
      <c r="B74" s="106">
        <f>METAS!$BA$7</f>
        <v>144</v>
      </c>
      <c r="C74" s="79">
        <f>ROUNDUP((B74/12)*Config!$C$6,0)</f>
        <v>144</v>
      </c>
      <c r="D74" s="106">
        <f>ACUMULADO!$BA$7</f>
        <v>61</v>
      </c>
      <c r="E74" s="107">
        <f t="shared" si="19"/>
        <v>100</v>
      </c>
      <c r="F74" s="107"/>
      <c r="G74" s="108">
        <f t="shared" si="20"/>
        <v>42.36</v>
      </c>
      <c r="H74" s="109">
        <f t="shared" si="21"/>
        <v>42.36</v>
      </c>
      <c r="I74" s="109" t="str">
        <f t="shared" si="22"/>
        <v/>
      </c>
      <c r="J74" s="110" t="str">
        <f t="shared" si="23"/>
        <v/>
      </c>
      <c r="T74" s="13"/>
      <c r="V74" s="14"/>
      <c r="W74" s="78"/>
    </row>
    <row r="75" spans="1:23" ht="18" customHeight="1" x14ac:dyDescent="0.25">
      <c r="A75" s="111" t="str">
        <f>Config!$B$24</f>
        <v>PUEB</v>
      </c>
      <c r="B75" s="106">
        <f>METAS!$BB$7</f>
        <v>162</v>
      </c>
      <c r="C75" s="79">
        <f>ROUNDUP((B75/12)*Config!$C$6,0)</f>
        <v>162</v>
      </c>
      <c r="D75" s="106">
        <f>ACUMULADO!$BB$7</f>
        <v>55</v>
      </c>
      <c r="E75" s="107">
        <f t="shared" si="19"/>
        <v>100</v>
      </c>
      <c r="F75" s="107"/>
      <c r="G75" s="108">
        <f t="shared" si="20"/>
        <v>33.950000000000003</v>
      </c>
      <c r="H75" s="109">
        <f t="shared" si="21"/>
        <v>33.950000000000003</v>
      </c>
      <c r="I75" s="109" t="str">
        <f t="shared" si="22"/>
        <v/>
      </c>
      <c r="J75" s="110" t="str">
        <f t="shared" si="23"/>
        <v/>
      </c>
      <c r="T75" s="13"/>
      <c r="V75" s="14"/>
      <c r="W75" s="78"/>
    </row>
    <row r="76" spans="1:23" ht="18" customHeight="1" x14ac:dyDescent="0.25">
      <c r="D76" s="81"/>
      <c r="I76"/>
      <c r="J76"/>
      <c r="T76" s="13"/>
      <c r="W76" s="78"/>
    </row>
    <row r="77" spans="1:23" ht="18" customHeight="1" x14ac:dyDescent="0.25">
      <c r="I77"/>
      <c r="J77"/>
      <c r="T77" s="13"/>
      <c r="W77" s="78"/>
    </row>
    <row r="78" spans="1:23" ht="18" customHeight="1" x14ac:dyDescent="0.25">
      <c r="I78"/>
      <c r="J78"/>
      <c r="T78" s="13"/>
      <c r="W78" s="78"/>
    </row>
    <row r="79" spans="1:23" ht="18" customHeight="1" x14ac:dyDescent="0.25">
      <c r="A79" s="117"/>
      <c r="B79" s="83"/>
      <c r="D79" s="83"/>
      <c r="E79" s="83"/>
      <c r="I79" s="83"/>
      <c r="J79" s="83"/>
      <c r="T79" s="13"/>
      <c r="W79" s="78"/>
    </row>
    <row r="80" spans="1:23" ht="18" customHeight="1" x14ac:dyDescent="0.25">
      <c r="A80" s="117"/>
      <c r="B80" s="83"/>
      <c r="D80" s="83"/>
      <c r="E80" s="83"/>
      <c r="I80" s="83"/>
      <c r="J80" s="83"/>
      <c r="T80" s="13"/>
      <c r="W80" s="78"/>
    </row>
    <row r="81" spans="1:23" ht="18" customHeight="1" x14ac:dyDescent="0.25">
      <c r="A81" s="117"/>
      <c r="B81" s="83"/>
      <c r="D81" s="83"/>
      <c r="E81" s="83"/>
      <c r="I81" s="83"/>
      <c r="J81" s="83"/>
      <c r="T81" s="13"/>
      <c r="W81" s="78"/>
    </row>
    <row r="82" spans="1:23" ht="18" customHeight="1" x14ac:dyDescent="0.25">
      <c r="A82" s="117"/>
      <c r="B82" s="83"/>
      <c r="D82" s="83"/>
      <c r="E82" s="83"/>
      <c r="I82" s="83"/>
      <c r="J82" s="83"/>
      <c r="T82" s="13"/>
      <c r="W82" s="78"/>
    </row>
    <row r="83" spans="1:23" ht="18" customHeight="1" x14ac:dyDescent="0.25">
      <c r="B83" s="83"/>
      <c r="D83" s="83"/>
      <c r="E83" s="83"/>
      <c r="I83" s="83"/>
      <c r="J83" s="83"/>
      <c r="T83" s="13"/>
      <c r="W83" s="78"/>
    </row>
    <row r="84" spans="1:23" ht="18" customHeight="1" x14ac:dyDescent="0.25">
      <c r="I84" s="83"/>
      <c r="J84" s="83"/>
      <c r="T84" s="13"/>
      <c r="V84" s="77" t="str">
        <f>A85</f>
        <v>NIÑOS MENORES DE 36 MESES CON CONTROLES CRED COMPLETO  PARA SU EDAD</v>
      </c>
      <c r="W84" s="78"/>
    </row>
    <row r="85" spans="1:23" ht="18" customHeight="1" x14ac:dyDescent="0.25">
      <c r="A85" s="84" t="str">
        <f>METAS!B8</f>
        <v>NIÑOS MENORES DE 36 MESES CON CONTROLES CRED COMPLETO  PARA SU EDAD</v>
      </c>
      <c r="I85" s="83"/>
      <c r="J85" s="83"/>
      <c r="T85" s="13"/>
      <c r="V85" s="115" t="str">
        <f>$V$1&amp;"  "&amp;V84&amp;"  "&amp;$V$3&amp;"  "&amp;$V$2</f>
        <v>RED. MOYOBAMBA:  NIÑOS MENORES DE 36 MESES CON CONTROLES CRED COMPLETO  PARA SU EDAD  - POR MICROREDES :   ENERO - DICIEMBRE 2022</v>
      </c>
      <c r="W85" s="78"/>
    </row>
    <row r="86" spans="1:23" ht="48" customHeight="1" x14ac:dyDescent="0.25">
      <c r="A86" s="86" t="s">
        <v>2</v>
      </c>
      <c r="B86" s="87" t="s">
        <v>89</v>
      </c>
      <c r="C86" s="88" t="s">
        <v>70</v>
      </c>
      <c r="D86" s="87" t="s">
        <v>189</v>
      </c>
      <c r="E86" s="87" t="s">
        <v>1</v>
      </c>
      <c r="F86" s="89"/>
      <c r="G86" s="90" t="s">
        <v>9</v>
      </c>
      <c r="H86" s="91" t="str">
        <f>"DEFICIENTE &lt;= "&amp;$E$3</f>
        <v>DEFICIENTE &lt;= 90</v>
      </c>
      <c r="I86" s="91" t="str">
        <f>"PROCESO &gt; "&amp;$E$3&amp;"  -  &lt; "&amp;$F$3</f>
        <v>PROCESO &gt; 90  -  &lt; 100</v>
      </c>
      <c r="J86" s="91" t="str">
        <f>"OPTIMO &gt;= "&amp;$F$3</f>
        <v>OPTIMO &gt;= 100</v>
      </c>
      <c r="T86" s="13"/>
      <c r="V86" s="77"/>
      <c r="W86" s="78"/>
    </row>
    <row r="87" spans="1:23" ht="18" customHeight="1" thickBot="1" x14ac:dyDescent="0.3">
      <c r="A87" s="97" t="str">
        <f>Config!$B$15</f>
        <v>RED</v>
      </c>
      <c r="B87" s="98">
        <f>SUM(B88:B96)</f>
        <v>2724</v>
      </c>
      <c r="C87" s="98">
        <f>SUM(C88:C96)</f>
        <v>2724</v>
      </c>
      <c r="D87" s="98">
        <f>SUM(D88:D96)</f>
        <v>255</v>
      </c>
      <c r="E87" s="98">
        <f>Config!$C$9</f>
        <v>100</v>
      </c>
      <c r="F87" s="99"/>
      <c r="G87" s="98">
        <f t="shared" ref="G87:G92" si="24">IFERROR(ROUND(D87*100/B87,2),0)</f>
        <v>9.36</v>
      </c>
      <c r="H87" s="100">
        <f t="shared" ref="H87:H96" si="25">IF(G87&lt;=$E$3,G87,"")</f>
        <v>9.36</v>
      </c>
      <c r="I87" s="100" t="str">
        <f t="shared" ref="I87:I96" si="26">IF(G87&gt;$E$3,IF(G87&lt;$F$3,G87,""),"")</f>
        <v/>
      </c>
      <c r="J87" s="98" t="str">
        <f t="shared" ref="J87:J96" si="27">IF(G87&gt;=$F$3,G87,"")</f>
        <v/>
      </c>
      <c r="T87" s="13"/>
      <c r="V87" s="77"/>
      <c r="W87" s="78"/>
    </row>
    <row r="88" spans="1:23" ht="18" customHeight="1" x14ac:dyDescent="0.25">
      <c r="A88" s="105" t="str">
        <f>Config!$B$16</f>
        <v>HOSP</v>
      </c>
      <c r="B88" s="106">
        <f>METAS!$AT$8</f>
        <v>0</v>
      </c>
      <c r="C88" s="106">
        <f>ROUNDUP((B88/12)*Config!$C$6,0)</f>
        <v>0</v>
      </c>
      <c r="D88" s="106">
        <f>ACUMULADO!$AT$8</f>
        <v>0</v>
      </c>
      <c r="E88" s="107">
        <f>E87</f>
        <v>100</v>
      </c>
      <c r="F88" s="107"/>
      <c r="G88" s="108">
        <f t="shared" si="24"/>
        <v>0</v>
      </c>
      <c r="H88" s="109">
        <f t="shared" si="25"/>
        <v>0</v>
      </c>
      <c r="I88" s="109" t="str">
        <f t="shared" si="26"/>
        <v/>
      </c>
      <c r="J88" s="110" t="str">
        <f t="shared" si="27"/>
        <v/>
      </c>
      <c r="T88" s="13"/>
      <c r="V88" s="77"/>
      <c r="W88" s="78"/>
    </row>
    <row r="89" spans="1:23" ht="18" customHeight="1" x14ac:dyDescent="0.25">
      <c r="A89" s="111" t="str">
        <f>Config!$B$17</f>
        <v>LLUI</v>
      </c>
      <c r="B89" s="106">
        <f>METAS!$AU$8</f>
        <v>1129</v>
      </c>
      <c r="C89" s="79">
        <f>ROUNDUP((B89/12)*Config!$C$6,0)</f>
        <v>1129</v>
      </c>
      <c r="D89" s="106">
        <f>ACUMULADO!$AU$8</f>
        <v>88</v>
      </c>
      <c r="E89" s="107">
        <f t="shared" ref="E89:E96" si="28">E88</f>
        <v>100</v>
      </c>
      <c r="F89" s="116"/>
      <c r="G89" s="112">
        <f t="shared" si="24"/>
        <v>7.79</v>
      </c>
      <c r="H89" s="113">
        <f t="shared" si="25"/>
        <v>7.79</v>
      </c>
      <c r="I89" s="113" t="str">
        <f t="shared" si="26"/>
        <v/>
      </c>
      <c r="J89" s="114" t="str">
        <f t="shared" si="27"/>
        <v/>
      </c>
      <c r="T89" s="13"/>
      <c r="V89" s="77"/>
      <c r="W89" s="78"/>
    </row>
    <row r="90" spans="1:23" ht="18" customHeight="1" x14ac:dyDescent="0.25">
      <c r="A90" s="111" t="str">
        <f>Config!$B$18</f>
        <v>JERI</v>
      </c>
      <c r="B90" s="106">
        <f>METAS!$AV$8</f>
        <v>105</v>
      </c>
      <c r="C90" s="79">
        <f>ROUNDUP((B90/12)*Config!$C$6,0)</f>
        <v>105</v>
      </c>
      <c r="D90" s="106">
        <f>ACUMULADO!$AV$8</f>
        <v>26</v>
      </c>
      <c r="E90" s="107">
        <f t="shared" si="28"/>
        <v>100</v>
      </c>
      <c r="F90" s="116"/>
      <c r="G90" s="112">
        <f t="shared" si="24"/>
        <v>24.76</v>
      </c>
      <c r="H90" s="113">
        <f t="shared" si="25"/>
        <v>24.76</v>
      </c>
      <c r="I90" s="113" t="str">
        <f t="shared" si="26"/>
        <v/>
      </c>
      <c r="J90" s="114" t="str">
        <f t="shared" si="27"/>
        <v/>
      </c>
      <c r="T90" s="13"/>
      <c r="V90" s="14"/>
      <c r="W90" s="78"/>
    </row>
    <row r="91" spans="1:23" ht="18" customHeight="1" x14ac:dyDescent="0.25">
      <c r="A91" s="111" t="str">
        <f>Config!$B$19</f>
        <v>YANT</v>
      </c>
      <c r="B91" s="106">
        <f>METAS!$AW$8</f>
        <v>210</v>
      </c>
      <c r="C91" s="79">
        <f>ROUNDUP((B91/12)*Config!$C$6,0)</f>
        <v>210</v>
      </c>
      <c r="D91" s="106">
        <f>ACUMULADO!$AW$8</f>
        <v>29</v>
      </c>
      <c r="E91" s="107">
        <f t="shared" si="28"/>
        <v>100</v>
      </c>
      <c r="F91" s="116"/>
      <c r="G91" s="112">
        <f t="shared" si="24"/>
        <v>13.81</v>
      </c>
      <c r="H91" s="113">
        <f t="shared" si="25"/>
        <v>13.81</v>
      </c>
      <c r="I91" s="113" t="str">
        <f t="shared" si="26"/>
        <v/>
      </c>
      <c r="J91" s="114" t="str">
        <f t="shared" si="27"/>
        <v/>
      </c>
      <c r="T91" s="13"/>
      <c r="V91" s="14"/>
      <c r="W91" s="78"/>
    </row>
    <row r="92" spans="1:23" ht="18" customHeight="1" x14ac:dyDescent="0.25">
      <c r="A92" s="111" t="str">
        <f>Config!$B$20</f>
        <v>SORI</v>
      </c>
      <c r="B92" s="106">
        <f>METAS!$AX$8</f>
        <v>537</v>
      </c>
      <c r="C92" s="79">
        <f>ROUNDUP((B92/12)*Config!$C$6,0)</f>
        <v>537</v>
      </c>
      <c r="D92" s="106">
        <f>ACUMULADO!$AX$8</f>
        <v>35</v>
      </c>
      <c r="E92" s="107">
        <f t="shared" si="28"/>
        <v>100</v>
      </c>
      <c r="F92" s="116"/>
      <c r="G92" s="112">
        <f t="shared" si="24"/>
        <v>6.52</v>
      </c>
      <c r="H92" s="113">
        <f t="shared" si="25"/>
        <v>6.52</v>
      </c>
      <c r="I92" s="113" t="str">
        <f t="shared" si="26"/>
        <v/>
      </c>
      <c r="J92" s="114" t="str">
        <f t="shared" si="27"/>
        <v/>
      </c>
      <c r="T92" s="13"/>
      <c r="V92" s="14"/>
      <c r="W92" s="78"/>
    </row>
    <row r="93" spans="1:23" ht="18" customHeight="1" x14ac:dyDescent="0.25">
      <c r="A93" s="111" t="str">
        <f>Config!$B$21</f>
        <v>JEPE</v>
      </c>
      <c r="B93" s="106">
        <f>METAS!$AY$8</f>
        <v>203</v>
      </c>
      <c r="C93" s="79">
        <f>ROUNDUP((B93/12)*Config!$C$6,0)</f>
        <v>203</v>
      </c>
      <c r="D93" s="106">
        <f>ACUMULADO!$AY$8</f>
        <v>22</v>
      </c>
      <c r="E93" s="107">
        <f t="shared" si="28"/>
        <v>100</v>
      </c>
      <c r="F93" s="116"/>
      <c r="G93" s="112">
        <f>IFERROR(ROUND(D93*100/B93,2),0)</f>
        <v>10.84</v>
      </c>
      <c r="H93" s="113">
        <f t="shared" si="25"/>
        <v>10.84</v>
      </c>
      <c r="I93" s="113" t="str">
        <f t="shared" si="26"/>
        <v/>
      </c>
      <c r="J93" s="114" t="str">
        <f t="shared" si="27"/>
        <v/>
      </c>
      <c r="T93" s="13"/>
      <c r="V93" s="14"/>
      <c r="W93" s="78"/>
    </row>
    <row r="94" spans="1:23" ht="18" customHeight="1" x14ac:dyDescent="0.25">
      <c r="A94" s="111" t="str">
        <f>Config!$B$22</f>
        <v>ROQU</v>
      </c>
      <c r="B94" s="106">
        <f>METAS!$AZ$8</f>
        <v>196</v>
      </c>
      <c r="C94" s="79">
        <f>ROUNDUP((B94/12)*Config!$C$6,0)</f>
        <v>196</v>
      </c>
      <c r="D94" s="106">
        <f>ACUMULADO!$AZ$8</f>
        <v>13</v>
      </c>
      <c r="E94" s="107">
        <f t="shared" si="28"/>
        <v>100</v>
      </c>
      <c r="F94" s="116"/>
      <c r="G94" s="112">
        <f>IFERROR(ROUND(D94*100/B94,2),0)</f>
        <v>6.63</v>
      </c>
      <c r="H94" s="113">
        <f t="shared" si="25"/>
        <v>6.63</v>
      </c>
      <c r="I94" s="113" t="str">
        <f t="shared" si="26"/>
        <v/>
      </c>
      <c r="J94" s="114" t="str">
        <f t="shared" si="27"/>
        <v/>
      </c>
      <c r="T94" s="13"/>
      <c r="W94" s="78"/>
    </row>
    <row r="95" spans="1:23" ht="18" customHeight="1" x14ac:dyDescent="0.25">
      <c r="A95" s="111" t="str">
        <f>Config!$B$23</f>
        <v>CALZ</v>
      </c>
      <c r="B95" s="106">
        <f>METAS!$BA$8</f>
        <v>164</v>
      </c>
      <c r="C95" s="79">
        <f>ROUNDUP((B95/12)*Config!$C$6,0)</f>
        <v>164</v>
      </c>
      <c r="D95" s="106">
        <f>ACUMULADO!$BA$8</f>
        <v>18</v>
      </c>
      <c r="E95" s="107">
        <f t="shared" si="28"/>
        <v>100</v>
      </c>
      <c r="F95" s="116"/>
      <c r="G95" s="112">
        <f t="shared" ref="G95:G96" si="29">IFERROR(ROUND(D95*100/B95,2),0)</f>
        <v>10.98</v>
      </c>
      <c r="H95" s="113">
        <f t="shared" si="25"/>
        <v>10.98</v>
      </c>
      <c r="I95" s="113" t="str">
        <f t="shared" si="26"/>
        <v/>
      </c>
      <c r="J95" s="114" t="str">
        <f t="shared" si="27"/>
        <v/>
      </c>
      <c r="T95" s="13"/>
      <c r="W95" s="78"/>
    </row>
    <row r="96" spans="1:23" ht="18" customHeight="1" x14ac:dyDescent="0.25">
      <c r="A96" s="111" t="str">
        <f>Config!$B$24</f>
        <v>PUEB</v>
      </c>
      <c r="B96" s="106">
        <f>METAS!$BB$8</f>
        <v>180</v>
      </c>
      <c r="C96" s="79">
        <f>ROUNDUP((B96/12)*Config!$C$6,0)</f>
        <v>180</v>
      </c>
      <c r="D96" s="106">
        <f>ACUMULADO!$BB$8</f>
        <v>24</v>
      </c>
      <c r="E96" s="107">
        <f t="shared" si="28"/>
        <v>100</v>
      </c>
      <c r="F96" s="116"/>
      <c r="G96" s="112">
        <f t="shared" si="29"/>
        <v>13.33</v>
      </c>
      <c r="H96" s="113">
        <f t="shared" si="25"/>
        <v>13.33</v>
      </c>
      <c r="I96" s="113" t="str">
        <f t="shared" si="26"/>
        <v/>
      </c>
      <c r="J96" s="114" t="str">
        <f t="shared" si="27"/>
        <v/>
      </c>
      <c r="T96" s="13"/>
      <c r="W96" s="78"/>
    </row>
    <row r="97" spans="1:527" ht="18" customHeight="1" x14ac:dyDescent="0.25">
      <c r="A97" s="117"/>
      <c r="B97" s="83"/>
      <c r="D97" s="81"/>
      <c r="E97" s="83"/>
      <c r="I97" s="83"/>
      <c r="J97" s="83"/>
      <c r="T97" s="13"/>
      <c r="W97" s="78"/>
    </row>
    <row r="98" spans="1:527" ht="18" customHeight="1" x14ac:dyDescent="0.25">
      <c r="A98" s="117"/>
      <c r="B98" s="83"/>
      <c r="D98" s="83"/>
      <c r="E98" s="83"/>
      <c r="I98" s="83"/>
      <c r="J98" s="83"/>
      <c r="T98" s="13"/>
      <c r="W98" s="78"/>
    </row>
    <row r="99" spans="1:527" ht="18" customHeight="1" x14ac:dyDescent="0.25">
      <c r="A99" s="117"/>
      <c r="B99" s="83"/>
      <c r="D99" s="83"/>
      <c r="E99" s="83"/>
      <c r="I99" s="83"/>
      <c r="J99" s="83"/>
      <c r="T99" s="13"/>
      <c r="W99" s="78"/>
    </row>
    <row r="100" spans="1:527" ht="18" customHeight="1" x14ac:dyDescent="0.25">
      <c r="A100" s="117"/>
      <c r="B100" s="83"/>
      <c r="D100" s="83"/>
      <c r="E100" s="83"/>
      <c r="I100" s="83"/>
      <c r="J100" s="83"/>
      <c r="T100" s="13"/>
      <c r="W100" s="78"/>
    </row>
    <row r="101" spans="1:527" ht="18" customHeight="1" x14ac:dyDescent="0.25">
      <c r="A101" s="117"/>
      <c r="B101" s="83"/>
      <c r="D101" s="83"/>
      <c r="E101" s="83"/>
      <c r="I101" s="83"/>
      <c r="J101" s="83"/>
      <c r="T101" s="13"/>
      <c r="W101" s="78"/>
    </row>
    <row r="102" spans="1:527" ht="18" customHeight="1" x14ac:dyDescent="0.25">
      <c r="A102" s="120"/>
      <c r="B102" s="83"/>
      <c r="D102" s="83"/>
      <c r="E102" s="83"/>
      <c r="I102" s="83"/>
      <c r="J102" s="83"/>
      <c r="T102" s="13"/>
      <c r="W102" s="78"/>
      <c r="PN102">
        <v>0</v>
      </c>
      <c r="PO102">
        <v>0</v>
      </c>
      <c r="PP102">
        <v>0</v>
      </c>
      <c r="PQ102">
        <v>0</v>
      </c>
      <c r="PR102">
        <v>0</v>
      </c>
      <c r="PS102">
        <v>0</v>
      </c>
      <c r="PT102">
        <v>0</v>
      </c>
      <c r="PU102">
        <v>0</v>
      </c>
      <c r="PV102">
        <v>0</v>
      </c>
      <c r="PW102">
        <v>0</v>
      </c>
      <c r="PX102">
        <v>0</v>
      </c>
      <c r="PY102">
        <v>0</v>
      </c>
      <c r="PZ102">
        <v>0</v>
      </c>
      <c r="QA102">
        <v>0</v>
      </c>
      <c r="QB102">
        <v>0</v>
      </c>
      <c r="QC102">
        <v>0</v>
      </c>
      <c r="QD102">
        <v>0</v>
      </c>
      <c r="QE102">
        <v>0</v>
      </c>
      <c r="QF102">
        <v>0</v>
      </c>
      <c r="QG102">
        <v>0</v>
      </c>
      <c r="QH102">
        <v>0</v>
      </c>
      <c r="QI102">
        <v>0</v>
      </c>
      <c r="QJ102">
        <v>0</v>
      </c>
      <c r="QK102">
        <v>0</v>
      </c>
      <c r="QL102">
        <v>0</v>
      </c>
      <c r="QM102">
        <v>0</v>
      </c>
      <c r="QN102">
        <v>0</v>
      </c>
      <c r="QO102">
        <v>0</v>
      </c>
      <c r="QP102">
        <v>0</v>
      </c>
      <c r="QQ102">
        <v>0</v>
      </c>
      <c r="QR102">
        <v>0</v>
      </c>
      <c r="QS102">
        <v>0</v>
      </c>
      <c r="QT102">
        <v>0</v>
      </c>
      <c r="QU102">
        <v>0</v>
      </c>
      <c r="QV102">
        <v>0</v>
      </c>
      <c r="QW102">
        <v>0</v>
      </c>
      <c r="QX102">
        <v>0</v>
      </c>
      <c r="QY102">
        <v>0</v>
      </c>
      <c r="QZ102">
        <v>0</v>
      </c>
      <c r="RA102">
        <v>0</v>
      </c>
      <c r="RB102">
        <v>0</v>
      </c>
      <c r="RC102">
        <v>0</v>
      </c>
      <c r="RD102">
        <v>0</v>
      </c>
      <c r="RE102">
        <v>0</v>
      </c>
      <c r="RF102">
        <v>0</v>
      </c>
      <c r="RG102">
        <v>0</v>
      </c>
      <c r="RH102">
        <v>0</v>
      </c>
      <c r="RI102">
        <v>0</v>
      </c>
      <c r="RJ102">
        <v>0</v>
      </c>
      <c r="RK102">
        <v>0</v>
      </c>
      <c r="RL102">
        <v>0</v>
      </c>
      <c r="RM102">
        <v>0</v>
      </c>
      <c r="RN102">
        <v>0</v>
      </c>
      <c r="RO102">
        <v>0</v>
      </c>
      <c r="RP102">
        <v>0</v>
      </c>
      <c r="RQ102">
        <v>0</v>
      </c>
      <c r="RR102">
        <v>0</v>
      </c>
      <c r="RS102">
        <v>0</v>
      </c>
      <c r="RT102">
        <v>0</v>
      </c>
      <c r="RU102">
        <v>0</v>
      </c>
      <c r="RV102">
        <v>0</v>
      </c>
      <c r="RW102">
        <v>0</v>
      </c>
      <c r="RX102">
        <v>0</v>
      </c>
      <c r="RY102">
        <v>0</v>
      </c>
      <c r="RZ102">
        <v>0</v>
      </c>
      <c r="SA102">
        <v>0</v>
      </c>
      <c r="SB102">
        <v>0</v>
      </c>
      <c r="SC102">
        <v>0</v>
      </c>
      <c r="SD102">
        <v>0</v>
      </c>
      <c r="SE102">
        <v>0</v>
      </c>
      <c r="SF102">
        <v>0</v>
      </c>
      <c r="SG102">
        <v>0</v>
      </c>
      <c r="SH102">
        <v>0</v>
      </c>
      <c r="SI102">
        <v>0</v>
      </c>
      <c r="SJ102">
        <v>0</v>
      </c>
      <c r="SK102">
        <v>0</v>
      </c>
      <c r="SL102">
        <v>0</v>
      </c>
      <c r="SM102">
        <v>0</v>
      </c>
      <c r="SN102">
        <v>0</v>
      </c>
      <c r="SO102">
        <v>0</v>
      </c>
      <c r="SP102">
        <v>0</v>
      </c>
      <c r="SQ102">
        <v>0</v>
      </c>
      <c r="SR102">
        <v>0</v>
      </c>
      <c r="SS102">
        <v>0</v>
      </c>
      <c r="ST102">
        <v>0</v>
      </c>
      <c r="SU102">
        <v>0</v>
      </c>
      <c r="SV102">
        <v>0</v>
      </c>
      <c r="SW102">
        <v>0</v>
      </c>
      <c r="SX102">
        <v>0</v>
      </c>
      <c r="SY102">
        <v>0</v>
      </c>
      <c r="SZ102">
        <v>0</v>
      </c>
      <c r="TA102">
        <v>0</v>
      </c>
      <c r="TB102">
        <v>0</v>
      </c>
      <c r="TC102">
        <v>0</v>
      </c>
      <c r="TD102">
        <v>0</v>
      </c>
      <c r="TE102">
        <v>0</v>
      </c>
      <c r="TF102">
        <v>0</v>
      </c>
      <c r="TG102">
        <v>0</v>
      </c>
    </row>
    <row r="103" spans="1:527" ht="18" customHeight="1" x14ac:dyDescent="0.25">
      <c r="A103" s="120"/>
      <c r="B103" s="83"/>
      <c r="D103" s="83"/>
      <c r="E103" s="83"/>
      <c r="I103" s="83"/>
      <c r="J103" s="83"/>
      <c r="T103" s="13"/>
      <c r="W103" s="78"/>
    </row>
    <row r="104" spans="1:527" ht="18" customHeight="1" x14ac:dyDescent="0.25">
      <c r="A104" s="118"/>
      <c r="B104" s="83"/>
      <c r="D104" s="83"/>
      <c r="E104" s="83"/>
      <c r="I104" s="83"/>
      <c r="J104" s="83"/>
      <c r="T104" s="13"/>
      <c r="W104" s="78"/>
    </row>
    <row r="105" spans="1:527" ht="18" customHeight="1" x14ac:dyDescent="0.25">
      <c r="A105" s="119" t="str">
        <f>METAS!B9</f>
        <v>PORCENTAJE DE NIÑAS Y NIÑOS RECIEN NACIDOS DE PARTO INSTITUCIONALQUE RECIBEN VACUNAS COMPLETAS ANTES DEL ALTA</v>
      </c>
      <c r="B105" s="83"/>
      <c r="D105" s="83"/>
      <c r="E105" s="83"/>
      <c r="I105" s="83"/>
      <c r="J105" s="83"/>
      <c r="K105" t="s">
        <v>188</v>
      </c>
      <c r="T105" s="13"/>
      <c r="V105" s="77" t="str">
        <f>A105</f>
        <v>PORCENTAJE DE NIÑAS Y NIÑOS RECIEN NACIDOS DE PARTO INSTITUCIONALQUE RECIBEN VACUNAS COMPLETAS ANTES DEL ALTA</v>
      </c>
      <c r="W105" s="78"/>
    </row>
    <row r="106" spans="1:527" ht="48" customHeight="1" x14ac:dyDescent="0.25">
      <c r="A106" s="86" t="s">
        <v>2</v>
      </c>
      <c r="B106" s="87" t="s">
        <v>89</v>
      </c>
      <c r="C106" s="88" t="s">
        <v>70</v>
      </c>
      <c r="D106" s="87" t="s">
        <v>190</v>
      </c>
      <c r="E106" s="87" t="s">
        <v>1</v>
      </c>
      <c r="F106" s="89"/>
      <c r="G106" s="90" t="s">
        <v>9</v>
      </c>
      <c r="H106" s="91" t="str">
        <f>"DEFICIENTE &lt;= "&amp;$E$3</f>
        <v>DEFICIENTE &lt;= 90</v>
      </c>
      <c r="I106" s="91" t="str">
        <f>"PROCESO &gt; "&amp;$E$3&amp;"  -  &lt; "&amp;$F$3</f>
        <v>PROCESO &gt; 90  -  &lt; 100</v>
      </c>
      <c r="J106" s="91" t="str">
        <f>"OPTIMO &gt;= "&amp;$F$3</f>
        <v>OPTIMO &gt;= 100</v>
      </c>
      <c r="T106" s="13"/>
      <c r="V106" s="115" t="str">
        <f>V$1&amp;"  "&amp;V105&amp;"  "&amp;$V$3&amp;"  "&amp;$V$2</f>
        <v>RED. MOYOBAMBA:  PORCENTAJE DE NIÑAS Y NIÑOS RECIEN NACIDOS DE PARTO INSTITUCIONALQUE RECIBEN VACUNAS COMPLETAS ANTES DEL ALTA  - POR MICROREDES :   ENERO - DICIEMBRE 2022</v>
      </c>
      <c r="W106" s="78"/>
    </row>
    <row r="107" spans="1:527" ht="18" customHeight="1" thickBot="1" x14ac:dyDescent="0.3">
      <c r="A107" s="97" t="str">
        <f>Config!$B$15</f>
        <v>RED</v>
      </c>
      <c r="B107" s="98">
        <f>SUM(B108:B116)</f>
        <v>3018</v>
      </c>
      <c r="C107" s="98">
        <f>SUM(C108:C116)</f>
        <v>3018</v>
      </c>
      <c r="D107" s="98">
        <f>SUM(D108:D116)</f>
        <v>2130</v>
      </c>
      <c r="E107" s="98">
        <f>Config!$C$9</f>
        <v>100</v>
      </c>
      <c r="F107" s="99"/>
      <c r="G107" s="98">
        <f t="shared" ref="G107:G112" si="30">IFERROR(ROUND(D107*100/B107,2),0)</f>
        <v>70.58</v>
      </c>
      <c r="H107" s="100">
        <f t="shared" ref="H107:H116" si="31">IF(G107&lt;=$E$3,G107,"")</f>
        <v>70.58</v>
      </c>
      <c r="I107" s="100" t="str">
        <f t="shared" ref="I107:I116" si="32">IF(G107&gt;$E$3,IF(G107&lt;$F$3,G107,""),"")</f>
        <v/>
      </c>
      <c r="J107" s="98" t="str">
        <f t="shared" ref="J107:J116" si="33">IF(G107&gt;=$F$3,G107,"")</f>
        <v/>
      </c>
      <c r="T107" s="13"/>
      <c r="V107" s="77"/>
      <c r="W107" s="78"/>
    </row>
    <row r="108" spans="1:527" ht="18" customHeight="1" x14ac:dyDescent="0.25">
      <c r="A108" s="105" t="str">
        <f>Config!$B$16</f>
        <v>HOSP</v>
      </c>
      <c r="B108" s="106">
        <f>METAS!$AT$9</f>
        <v>0</v>
      </c>
      <c r="C108" s="106">
        <f>ROUNDUP((B108/12)*Config!$C$6,0)</f>
        <v>0</v>
      </c>
      <c r="D108" s="106">
        <f>ACUMULADO!$AT$9</f>
        <v>1636</v>
      </c>
      <c r="E108" s="107">
        <f>E107</f>
        <v>100</v>
      </c>
      <c r="F108" s="107"/>
      <c r="G108" s="108">
        <f t="shared" si="30"/>
        <v>0</v>
      </c>
      <c r="H108" s="109">
        <f t="shared" si="31"/>
        <v>0</v>
      </c>
      <c r="I108" s="109" t="str">
        <f t="shared" si="32"/>
        <v/>
      </c>
      <c r="J108" s="110" t="str">
        <f t="shared" si="33"/>
        <v/>
      </c>
      <c r="T108" s="13"/>
      <c r="V108" s="77"/>
      <c r="W108" s="78"/>
    </row>
    <row r="109" spans="1:527" ht="18" customHeight="1" x14ac:dyDescent="0.25">
      <c r="A109" s="111" t="str">
        <f>Config!$B$17</f>
        <v>LLUI</v>
      </c>
      <c r="B109" s="106">
        <f>METAS!$AU$9</f>
        <v>1250</v>
      </c>
      <c r="C109" s="79">
        <f>ROUNDUP((B109/12)*Config!$C$6,0)</f>
        <v>1250</v>
      </c>
      <c r="D109" s="106">
        <f>ACUMULADO!$AU$9</f>
        <v>16</v>
      </c>
      <c r="E109" s="107">
        <f t="shared" ref="E109:E116" si="34">E108</f>
        <v>100</v>
      </c>
      <c r="F109" s="116"/>
      <c r="G109" s="112">
        <f t="shared" si="30"/>
        <v>1.28</v>
      </c>
      <c r="H109" s="113">
        <f t="shared" si="31"/>
        <v>1.28</v>
      </c>
      <c r="I109" s="113" t="str">
        <f t="shared" si="32"/>
        <v/>
      </c>
      <c r="J109" s="114" t="str">
        <f t="shared" si="33"/>
        <v/>
      </c>
      <c r="T109" s="13"/>
      <c r="V109" s="77"/>
      <c r="W109" s="78"/>
    </row>
    <row r="110" spans="1:527" ht="18" customHeight="1" x14ac:dyDescent="0.25">
      <c r="A110" s="111" t="str">
        <f>Config!$B$18</f>
        <v>JERI</v>
      </c>
      <c r="B110" s="106">
        <f>METAS!$AV$9</f>
        <v>112</v>
      </c>
      <c r="C110" s="79">
        <f>ROUNDUP((B110/12)*Config!$C$6,0)</f>
        <v>112</v>
      </c>
      <c r="D110" s="106">
        <f>ACUMULADO!$AV$9</f>
        <v>69</v>
      </c>
      <c r="E110" s="107">
        <f t="shared" si="34"/>
        <v>100</v>
      </c>
      <c r="F110" s="116"/>
      <c r="G110" s="112">
        <f t="shared" si="30"/>
        <v>61.61</v>
      </c>
      <c r="H110" s="113">
        <f t="shared" si="31"/>
        <v>61.61</v>
      </c>
      <c r="I110" s="113" t="str">
        <f t="shared" si="32"/>
        <v/>
      </c>
      <c r="J110" s="114" t="str">
        <f t="shared" si="33"/>
        <v/>
      </c>
      <c r="T110" s="13"/>
      <c r="V110" s="14"/>
      <c r="W110" s="78"/>
    </row>
    <row r="111" spans="1:527" ht="18" customHeight="1" x14ac:dyDescent="0.25">
      <c r="A111" s="111" t="str">
        <f>Config!$B$19</f>
        <v>YANT</v>
      </c>
      <c r="B111" s="106">
        <f>METAS!$AW$9</f>
        <v>244</v>
      </c>
      <c r="C111" s="79">
        <f>ROUNDUP((B111/12)*Config!$C$6,0)</f>
        <v>244</v>
      </c>
      <c r="D111" s="106">
        <f>ACUMULADO!$AW$9</f>
        <v>1</v>
      </c>
      <c r="E111" s="107">
        <f t="shared" si="34"/>
        <v>100</v>
      </c>
      <c r="F111" s="116"/>
      <c r="G111" s="112">
        <f t="shared" si="30"/>
        <v>0.41</v>
      </c>
      <c r="H111" s="113">
        <f t="shared" si="31"/>
        <v>0.41</v>
      </c>
      <c r="I111" s="113" t="str">
        <f t="shared" si="32"/>
        <v/>
      </c>
      <c r="J111" s="114" t="str">
        <f t="shared" si="33"/>
        <v/>
      </c>
      <c r="T111" s="13"/>
      <c r="V111" s="14"/>
      <c r="W111" s="78"/>
    </row>
    <row r="112" spans="1:527" ht="18" customHeight="1" x14ac:dyDescent="0.25">
      <c r="A112" s="111" t="str">
        <f>Config!$B$20</f>
        <v>SORI</v>
      </c>
      <c r="B112" s="106">
        <f>METAS!$AX$9</f>
        <v>590</v>
      </c>
      <c r="C112" s="79">
        <f>ROUNDUP((B112/12)*Config!$C$6,0)</f>
        <v>590</v>
      </c>
      <c r="D112" s="106">
        <f>ACUMULADO!$AX$9</f>
        <v>216</v>
      </c>
      <c r="E112" s="107">
        <f t="shared" si="34"/>
        <v>100</v>
      </c>
      <c r="F112" s="116"/>
      <c r="G112" s="112">
        <f t="shared" si="30"/>
        <v>36.61</v>
      </c>
      <c r="H112" s="113">
        <f t="shared" si="31"/>
        <v>36.61</v>
      </c>
      <c r="I112" s="113" t="str">
        <f t="shared" si="32"/>
        <v/>
      </c>
      <c r="J112" s="114" t="str">
        <f t="shared" si="33"/>
        <v/>
      </c>
      <c r="T112" s="13"/>
      <c r="V112" s="14"/>
      <c r="W112" s="78"/>
    </row>
    <row r="113" spans="1:23" ht="18" customHeight="1" x14ac:dyDescent="0.25">
      <c r="A113" s="111" t="str">
        <f>Config!$B$21</f>
        <v>JEPE</v>
      </c>
      <c r="B113" s="106">
        <f>METAS!$AY$9</f>
        <v>220</v>
      </c>
      <c r="C113" s="79">
        <f>ROUNDUP((B113/12)*Config!$C$6,0)</f>
        <v>220</v>
      </c>
      <c r="D113" s="106">
        <f>ACUMULADO!$AY$9</f>
        <v>44</v>
      </c>
      <c r="E113" s="107">
        <f t="shared" si="34"/>
        <v>100</v>
      </c>
      <c r="F113" s="116"/>
      <c r="G113" s="112">
        <f>IFERROR(ROUND(D113*100/B113,2),0)</f>
        <v>20</v>
      </c>
      <c r="H113" s="113">
        <f t="shared" si="31"/>
        <v>20</v>
      </c>
      <c r="I113" s="113" t="str">
        <f t="shared" si="32"/>
        <v/>
      </c>
      <c r="J113" s="114" t="str">
        <f t="shared" si="33"/>
        <v/>
      </c>
      <c r="T113" s="13"/>
      <c r="V113" s="14"/>
      <c r="W113" s="78"/>
    </row>
    <row r="114" spans="1:23" ht="18" customHeight="1" x14ac:dyDescent="0.25">
      <c r="A114" s="111" t="str">
        <f>Config!$B$22</f>
        <v>ROQU</v>
      </c>
      <c r="B114" s="106">
        <f>METAS!$AZ$9</f>
        <v>227</v>
      </c>
      <c r="C114" s="79">
        <f>ROUNDUP((B114/12)*Config!$C$6,0)</f>
        <v>227</v>
      </c>
      <c r="D114" s="106">
        <f>ACUMULADO!$AZ$9</f>
        <v>122</v>
      </c>
      <c r="E114" s="107">
        <f t="shared" si="34"/>
        <v>100</v>
      </c>
      <c r="F114" s="116"/>
      <c r="G114" s="112">
        <f>IFERROR(ROUND(D114*100/B114,2),0)</f>
        <v>53.74</v>
      </c>
      <c r="H114" s="113">
        <f t="shared" si="31"/>
        <v>53.74</v>
      </c>
      <c r="I114" s="113" t="str">
        <f t="shared" si="32"/>
        <v/>
      </c>
      <c r="J114" s="114" t="str">
        <f t="shared" si="33"/>
        <v/>
      </c>
      <c r="T114" s="13"/>
      <c r="W114" s="78"/>
    </row>
    <row r="115" spans="1:23" ht="18" customHeight="1" x14ac:dyDescent="0.25">
      <c r="A115" s="111" t="str">
        <f>Config!$B$23</f>
        <v>CALZ</v>
      </c>
      <c r="B115" s="106">
        <f>METAS!$BA$9</f>
        <v>176</v>
      </c>
      <c r="C115" s="79">
        <f>ROUNDUP((B115/12)*Config!$C$6,0)</f>
        <v>176</v>
      </c>
      <c r="D115" s="106">
        <f>ACUMULADO!$BA$9</f>
        <v>2</v>
      </c>
      <c r="E115" s="107">
        <f t="shared" si="34"/>
        <v>100</v>
      </c>
      <c r="F115" s="116"/>
      <c r="G115" s="112">
        <f t="shared" ref="G115:G116" si="35">IFERROR(ROUND(D115*100/B115,2),0)</f>
        <v>1.1399999999999999</v>
      </c>
      <c r="H115" s="113">
        <f t="shared" si="31"/>
        <v>1.1399999999999999</v>
      </c>
      <c r="I115" s="113" t="str">
        <f t="shared" si="32"/>
        <v/>
      </c>
      <c r="J115" s="114" t="str">
        <f t="shared" si="33"/>
        <v/>
      </c>
      <c r="T115" s="13"/>
      <c r="W115" s="78"/>
    </row>
    <row r="116" spans="1:23" ht="18" customHeight="1" x14ac:dyDescent="0.25">
      <c r="A116" s="111" t="str">
        <f>Config!$B$24</f>
        <v>PUEB</v>
      </c>
      <c r="B116" s="106">
        <f>METAS!$BB$9</f>
        <v>199</v>
      </c>
      <c r="C116" s="79">
        <f>ROUNDUP((B116/12)*Config!$C$6,0)</f>
        <v>199</v>
      </c>
      <c r="D116" s="106">
        <f>ACUMULADO!$BB$9</f>
        <v>24</v>
      </c>
      <c r="E116" s="107">
        <f t="shared" si="34"/>
        <v>100</v>
      </c>
      <c r="F116" s="116"/>
      <c r="G116" s="112">
        <f t="shared" si="35"/>
        <v>12.06</v>
      </c>
      <c r="H116" s="113">
        <f t="shared" si="31"/>
        <v>12.06</v>
      </c>
      <c r="I116" s="113" t="str">
        <f t="shared" si="32"/>
        <v/>
      </c>
      <c r="J116" s="114" t="str">
        <f t="shared" si="33"/>
        <v/>
      </c>
      <c r="T116" s="13"/>
      <c r="W116" s="78"/>
    </row>
    <row r="117" spans="1:23" ht="18" customHeight="1" x14ac:dyDescent="0.25">
      <c r="D117" s="81"/>
      <c r="I117"/>
      <c r="J117"/>
      <c r="T117" s="13"/>
      <c r="W117" s="78"/>
    </row>
    <row r="118" spans="1:23" ht="18" customHeight="1" x14ac:dyDescent="0.25">
      <c r="I118"/>
      <c r="J118"/>
      <c r="T118" s="13"/>
      <c r="W118" s="78"/>
    </row>
    <row r="119" spans="1:23" ht="18" customHeight="1" x14ac:dyDescent="0.25">
      <c r="I119"/>
      <c r="J119"/>
      <c r="T119" s="13"/>
      <c r="W119" s="78"/>
    </row>
    <row r="120" spans="1:23" ht="18" customHeight="1" x14ac:dyDescent="0.25">
      <c r="A120" s="117"/>
      <c r="B120" s="83"/>
      <c r="D120" s="83"/>
      <c r="E120" s="83"/>
      <c r="I120" s="83"/>
      <c r="J120" s="83"/>
      <c r="T120" s="13"/>
      <c r="W120" s="78"/>
    </row>
    <row r="121" spans="1:23" ht="18" customHeight="1" x14ac:dyDescent="0.25">
      <c r="A121" s="117"/>
      <c r="B121" s="83"/>
      <c r="D121" s="83"/>
      <c r="E121" s="83"/>
      <c r="I121" s="83"/>
      <c r="J121" s="83"/>
      <c r="T121" s="13"/>
      <c r="W121" s="78"/>
    </row>
    <row r="122" spans="1:23" ht="18" customHeight="1" x14ac:dyDescent="0.25">
      <c r="A122" s="117"/>
      <c r="B122" s="83"/>
      <c r="D122" s="83"/>
      <c r="E122" s="83"/>
      <c r="I122" s="83"/>
      <c r="J122" s="83"/>
      <c r="T122" s="13"/>
      <c r="W122" s="78"/>
    </row>
    <row r="123" spans="1:23" ht="18" customHeight="1" x14ac:dyDescent="0.25">
      <c r="A123" s="117"/>
      <c r="B123" s="83"/>
      <c r="D123" s="83"/>
      <c r="E123" s="83"/>
      <c r="I123" s="83"/>
      <c r="J123" s="83"/>
      <c r="T123" s="13"/>
      <c r="W123" s="78"/>
    </row>
    <row r="124" spans="1:23" ht="18" customHeight="1" x14ac:dyDescent="0.25">
      <c r="A124" s="118"/>
      <c r="B124" s="83"/>
      <c r="D124" s="83"/>
      <c r="E124" s="83"/>
      <c r="I124" s="83"/>
      <c r="J124" s="83"/>
      <c r="T124" s="13"/>
      <c r="W124" s="78"/>
    </row>
    <row r="125" spans="1:23" ht="18" customHeight="1" x14ac:dyDescent="0.25">
      <c r="A125" s="119" t="str">
        <f>METAS!B10</f>
        <v>NIÑO &lt;1 AÑO CON 2 ROTAVIRUS Y 2 NEUMOCOCO</v>
      </c>
      <c r="B125" s="83"/>
      <c r="D125" s="83"/>
      <c r="E125" s="83"/>
      <c r="I125" s="83"/>
      <c r="J125" s="83"/>
      <c r="T125" s="13"/>
      <c r="V125" s="77" t="str">
        <f>A125</f>
        <v>NIÑO &lt;1 AÑO CON 2 ROTAVIRUS Y 2 NEUMOCOCO</v>
      </c>
      <c r="W125" s="78"/>
    </row>
    <row r="126" spans="1:23" ht="48" customHeight="1" x14ac:dyDescent="0.25">
      <c r="A126" s="86" t="s">
        <v>2</v>
      </c>
      <c r="B126" s="87" t="s">
        <v>89</v>
      </c>
      <c r="C126" s="88" t="s">
        <v>70</v>
      </c>
      <c r="D126" s="87" t="s">
        <v>195</v>
      </c>
      <c r="E126" s="87" t="s">
        <v>1</v>
      </c>
      <c r="F126" s="89"/>
      <c r="G126" s="90" t="s">
        <v>9</v>
      </c>
      <c r="H126" s="91" t="str">
        <f>"DEFICIENTE &lt;= "&amp;$E$3</f>
        <v>DEFICIENTE &lt;= 90</v>
      </c>
      <c r="I126" s="91" t="str">
        <f>"PROCESO &gt; "&amp;$E$3&amp;"  -  &lt; "&amp;$F$3</f>
        <v>PROCESO &gt; 90  -  &lt; 100</v>
      </c>
      <c r="J126" s="91" t="str">
        <f>"OPTIMO &gt;= "&amp;$F$3</f>
        <v>OPTIMO &gt;= 100</v>
      </c>
      <c r="T126" s="13"/>
      <c r="V126" s="101" t="str">
        <f>V$1&amp;"  "&amp;V125&amp;"  "&amp;$V$3&amp;"  "&amp;$V$2</f>
        <v>RED. MOYOBAMBA:  NIÑO &lt;1 AÑO CON 2 ROTAVIRUS Y 2 NEUMOCOCO  - POR MICROREDES :   ENERO - DICIEMBRE 2022</v>
      </c>
      <c r="W126" s="78"/>
    </row>
    <row r="127" spans="1:23" ht="18" customHeight="1" thickBot="1" x14ac:dyDescent="0.3">
      <c r="A127" s="97" t="str">
        <f>Config!$B$15</f>
        <v>RED</v>
      </c>
      <c r="B127" s="98">
        <f>SUM(B128:B136)</f>
        <v>2457</v>
      </c>
      <c r="C127" s="98">
        <f>SUM(C128:C136)</f>
        <v>2457</v>
      </c>
      <c r="D127" s="98">
        <f>SUM(D128:D136)</f>
        <v>1695</v>
      </c>
      <c r="E127" s="98">
        <f>Config!$C$9</f>
        <v>100</v>
      </c>
      <c r="F127" s="99"/>
      <c r="G127" s="98">
        <f t="shared" ref="G127:G132" si="36">IFERROR(ROUND(D127*100/B127,2),0)</f>
        <v>68.989999999999995</v>
      </c>
      <c r="H127" s="100">
        <f t="shared" ref="H127:H136" si="37">IF(G127&lt;=$E$3,G127,"")</f>
        <v>68.989999999999995</v>
      </c>
      <c r="I127" s="100" t="str">
        <f t="shared" ref="I127:I136" si="38">IF(G127&gt;$E$3,IF(G127&lt;$F$3,G127,""),"")</f>
        <v/>
      </c>
      <c r="J127" s="98" t="str">
        <f t="shared" ref="J127:J136" si="39">IF(G127&gt;=$F$3,G127,"")</f>
        <v/>
      </c>
      <c r="T127" s="13"/>
      <c r="V127" s="77"/>
      <c r="W127" s="78"/>
    </row>
    <row r="128" spans="1:23" ht="18" customHeight="1" x14ac:dyDescent="0.25">
      <c r="A128" s="105" t="str">
        <f>Config!$B$16</f>
        <v>HOSP</v>
      </c>
      <c r="B128" s="106">
        <f>METAS!$AT$10</f>
        <v>0</v>
      </c>
      <c r="C128" s="106">
        <f>ROUNDUP((B128/12)*Config!$C$6,0)</f>
        <v>0</v>
      </c>
      <c r="D128" s="106">
        <f>ACUMULADO!$AT$10</f>
        <v>0</v>
      </c>
      <c r="E128" s="107">
        <f>E127</f>
        <v>100</v>
      </c>
      <c r="F128" s="107"/>
      <c r="G128" s="108">
        <f t="shared" si="36"/>
        <v>0</v>
      </c>
      <c r="H128" s="109">
        <f t="shared" si="37"/>
        <v>0</v>
      </c>
      <c r="I128" s="109" t="str">
        <f t="shared" si="38"/>
        <v/>
      </c>
      <c r="J128" s="110" t="str">
        <f t="shared" si="39"/>
        <v/>
      </c>
      <c r="T128" s="13"/>
      <c r="V128" s="77"/>
      <c r="W128" s="78"/>
    </row>
    <row r="129" spans="1:23" ht="18" customHeight="1" x14ac:dyDescent="0.25">
      <c r="A129" s="111" t="str">
        <f>Config!$B$17</f>
        <v>LLUI</v>
      </c>
      <c r="B129" s="106">
        <f>METAS!$AU$10</f>
        <v>1017</v>
      </c>
      <c r="C129" s="79">
        <f>ROUNDUP((B129/12)*Config!$C$6,0)</f>
        <v>1017</v>
      </c>
      <c r="D129" s="106">
        <f>ACUMULADO!$AU$10</f>
        <v>705</v>
      </c>
      <c r="E129" s="107">
        <f t="shared" ref="E129:E136" si="40">E128</f>
        <v>100</v>
      </c>
      <c r="F129" s="116"/>
      <c r="G129" s="112">
        <f t="shared" si="36"/>
        <v>69.319999999999993</v>
      </c>
      <c r="H129" s="113">
        <f t="shared" si="37"/>
        <v>69.319999999999993</v>
      </c>
      <c r="I129" s="113" t="str">
        <f t="shared" si="38"/>
        <v/>
      </c>
      <c r="J129" s="114" t="str">
        <f t="shared" si="39"/>
        <v/>
      </c>
      <c r="T129" s="13"/>
      <c r="V129" s="77"/>
      <c r="W129" s="78"/>
    </row>
    <row r="130" spans="1:23" ht="18" customHeight="1" x14ac:dyDescent="0.25">
      <c r="A130" s="111" t="str">
        <f>Config!$B$18</f>
        <v>JERI</v>
      </c>
      <c r="B130" s="106">
        <f>METAS!$AV$10</f>
        <v>93</v>
      </c>
      <c r="C130" s="79">
        <f>ROUNDUP((B130/12)*Config!$C$6,0)</f>
        <v>93</v>
      </c>
      <c r="D130" s="106">
        <f>ACUMULADO!$AV$10</f>
        <v>91</v>
      </c>
      <c r="E130" s="107">
        <f t="shared" si="40"/>
        <v>100</v>
      </c>
      <c r="F130" s="116"/>
      <c r="G130" s="112">
        <f t="shared" si="36"/>
        <v>97.85</v>
      </c>
      <c r="H130" s="113" t="str">
        <f t="shared" si="37"/>
        <v/>
      </c>
      <c r="I130" s="113">
        <f t="shared" si="38"/>
        <v>97.85</v>
      </c>
      <c r="J130" s="114" t="str">
        <f t="shared" si="39"/>
        <v/>
      </c>
      <c r="T130" s="13"/>
      <c r="V130" s="14"/>
      <c r="W130" s="78"/>
    </row>
    <row r="131" spans="1:23" ht="18" customHeight="1" x14ac:dyDescent="0.25">
      <c r="A131" s="111" t="str">
        <f>Config!$B$19</f>
        <v>YANT</v>
      </c>
      <c r="B131" s="106">
        <f>METAS!$AW$10</f>
        <v>196</v>
      </c>
      <c r="C131" s="79">
        <f>ROUNDUP((B131/12)*Config!$C$6,0)</f>
        <v>196</v>
      </c>
      <c r="D131" s="106">
        <f>ACUMULADO!$AW$10</f>
        <v>114</v>
      </c>
      <c r="E131" s="107">
        <f t="shared" si="40"/>
        <v>100</v>
      </c>
      <c r="F131" s="116"/>
      <c r="G131" s="112">
        <f t="shared" si="36"/>
        <v>58.16</v>
      </c>
      <c r="H131" s="113">
        <f t="shared" si="37"/>
        <v>58.16</v>
      </c>
      <c r="I131" s="113" t="str">
        <f t="shared" si="38"/>
        <v/>
      </c>
      <c r="J131" s="114" t="str">
        <f t="shared" si="39"/>
        <v/>
      </c>
      <c r="T131" s="13"/>
      <c r="V131" s="14"/>
      <c r="W131" s="78"/>
    </row>
    <row r="132" spans="1:23" ht="18" customHeight="1" x14ac:dyDescent="0.25">
      <c r="A132" s="111" t="str">
        <f>Config!$B$20</f>
        <v>SORI</v>
      </c>
      <c r="B132" s="106">
        <f>METAS!$AX$10</f>
        <v>481</v>
      </c>
      <c r="C132" s="79">
        <f>ROUNDUP((B132/12)*Config!$C$6,0)</f>
        <v>481</v>
      </c>
      <c r="D132" s="106">
        <f>ACUMULADO!$AX$10</f>
        <v>366</v>
      </c>
      <c r="E132" s="107">
        <f t="shared" si="40"/>
        <v>100</v>
      </c>
      <c r="F132" s="116"/>
      <c r="G132" s="112">
        <f t="shared" si="36"/>
        <v>76.09</v>
      </c>
      <c r="H132" s="113">
        <f t="shared" si="37"/>
        <v>76.09</v>
      </c>
      <c r="I132" s="113" t="str">
        <f t="shared" si="38"/>
        <v/>
      </c>
      <c r="J132" s="114" t="str">
        <f t="shared" si="39"/>
        <v/>
      </c>
      <c r="T132" s="13"/>
      <c r="V132" s="14"/>
      <c r="W132" s="78"/>
    </row>
    <row r="133" spans="1:23" ht="18" customHeight="1" x14ac:dyDescent="0.25">
      <c r="A133" s="111" t="str">
        <f>Config!$B$21</f>
        <v>JEPE</v>
      </c>
      <c r="B133" s="106">
        <f>METAS!$AY$10</f>
        <v>179</v>
      </c>
      <c r="C133" s="79">
        <f>ROUNDUP((B133/12)*Config!$C$6,0)</f>
        <v>179</v>
      </c>
      <c r="D133" s="106">
        <f>ACUMULADO!$AY$10</f>
        <v>144</v>
      </c>
      <c r="E133" s="107">
        <f t="shared" si="40"/>
        <v>100</v>
      </c>
      <c r="F133" s="116"/>
      <c r="G133" s="112">
        <f>IFERROR(ROUND(D133*100/B133,2),0)</f>
        <v>80.45</v>
      </c>
      <c r="H133" s="113">
        <f t="shared" si="37"/>
        <v>80.45</v>
      </c>
      <c r="I133" s="113" t="str">
        <f t="shared" si="38"/>
        <v/>
      </c>
      <c r="J133" s="114" t="str">
        <f t="shared" si="39"/>
        <v/>
      </c>
      <c r="T133" s="13"/>
      <c r="V133" s="14"/>
      <c r="W133" s="78"/>
    </row>
    <row r="134" spans="1:23" ht="18" customHeight="1" x14ac:dyDescent="0.25">
      <c r="A134" s="111" t="str">
        <f>Config!$B$22</f>
        <v>ROQU</v>
      </c>
      <c r="B134" s="106">
        <f>METAS!$AZ$10</f>
        <v>185</v>
      </c>
      <c r="C134" s="79">
        <f>ROUNDUP((B134/12)*Config!$C$6,0)</f>
        <v>185</v>
      </c>
      <c r="D134" s="106">
        <f>ACUMULADO!$AZ$10</f>
        <v>122</v>
      </c>
      <c r="E134" s="107">
        <f t="shared" si="40"/>
        <v>100</v>
      </c>
      <c r="F134" s="116"/>
      <c r="G134" s="112">
        <f>IFERROR(ROUND(D134*100/B134,2),0)</f>
        <v>65.95</v>
      </c>
      <c r="H134" s="113">
        <f t="shared" si="37"/>
        <v>65.95</v>
      </c>
      <c r="I134" s="113" t="str">
        <f t="shared" si="38"/>
        <v/>
      </c>
      <c r="J134" s="114" t="str">
        <f t="shared" si="39"/>
        <v/>
      </c>
      <c r="T134" s="13"/>
      <c r="V134" s="14"/>
      <c r="W134" s="78"/>
    </row>
    <row r="135" spans="1:23" ht="18" customHeight="1" x14ac:dyDescent="0.25">
      <c r="A135" s="111" t="str">
        <f>Config!$B$23</f>
        <v>CALZ</v>
      </c>
      <c r="B135" s="106">
        <f>METAS!$BA$10</f>
        <v>144</v>
      </c>
      <c r="C135" s="79">
        <f>ROUNDUP((B135/12)*Config!$C$6,0)</f>
        <v>144</v>
      </c>
      <c r="D135" s="106">
        <f>ACUMULADO!$BA$10</f>
        <v>71</v>
      </c>
      <c r="E135" s="107">
        <f t="shared" si="40"/>
        <v>100</v>
      </c>
      <c r="F135" s="116"/>
      <c r="G135" s="112">
        <f t="shared" ref="G135:G136" si="41">IFERROR(ROUND(D135*100/B135,2),0)</f>
        <v>49.31</v>
      </c>
      <c r="H135" s="113">
        <f t="shared" si="37"/>
        <v>49.31</v>
      </c>
      <c r="I135" s="113" t="str">
        <f t="shared" si="38"/>
        <v/>
      </c>
      <c r="J135" s="114" t="str">
        <f t="shared" si="39"/>
        <v/>
      </c>
      <c r="T135" s="13"/>
      <c r="W135" s="78"/>
    </row>
    <row r="136" spans="1:23" ht="18" customHeight="1" x14ac:dyDescent="0.25">
      <c r="A136" s="111" t="str">
        <f>Config!$B$24</f>
        <v>PUEB</v>
      </c>
      <c r="B136" s="106">
        <f>METAS!$BB$10</f>
        <v>162</v>
      </c>
      <c r="C136" s="79">
        <f>ROUNDUP((B136/12)*Config!$C$6,0)</f>
        <v>162</v>
      </c>
      <c r="D136" s="106">
        <f>ACUMULADO!$BB$10</f>
        <v>82</v>
      </c>
      <c r="E136" s="107">
        <f t="shared" si="40"/>
        <v>100</v>
      </c>
      <c r="F136" s="116"/>
      <c r="G136" s="112">
        <f t="shared" si="41"/>
        <v>50.62</v>
      </c>
      <c r="H136" s="113">
        <f t="shared" si="37"/>
        <v>50.62</v>
      </c>
      <c r="I136" s="113" t="str">
        <f t="shared" si="38"/>
        <v/>
      </c>
      <c r="J136" s="114" t="str">
        <f t="shared" si="39"/>
        <v/>
      </c>
      <c r="T136" s="13"/>
      <c r="W136" s="78"/>
    </row>
    <row r="137" spans="1:23" ht="18" customHeight="1" x14ac:dyDescent="0.25">
      <c r="D137" s="81"/>
      <c r="I137"/>
      <c r="J137"/>
      <c r="T137" s="13"/>
      <c r="W137" s="78"/>
    </row>
    <row r="138" spans="1:23" ht="18" customHeight="1" x14ac:dyDescent="0.25">
      <c r="I138"/>
      <c r="J138"/>
      <c r="T138" s="13"/>
      <c r="W138" s="78"/>
    </row>
    <row r="139" spans="1:23" ht="18" customHeight="1" x14ac:dyDescent="0.25">
      <c r="I139"/>
      <c r="J139"/>
      <c r="T139" s="13"/>
      <c r="W139" s="78"/>
    </row>
    <row r="140" spans="1:23" ht="18" customHeight="1" x14ac:dyDescent="0.25">
      <c r="A140" s="117"/>
      <c r="B140" s="83"/>
      <c r="D140" s="83"/>
      <c r="E140" s="83"/>
      <c r="I140" s="83"/>
      <c r="J140" s="83"/>
      <c r="T140" s="13"/>
      <c r="W140" s="78"/>
    </row>
    <row r="141" spans="1:23" ht="18" customHeight="1" x14ac:dyDescent="0.25">
      <c r="A141" s="117"/>
      <c r="B141" s="83"/>
      <c r="D141" s="83"/>
      <c r="E141" s="83"/>
      <c r="I141" s="83"/>
      <c r="J141" s="83"/>
      <c r="T141" s="13"/>
      <c r="W141" s="78"/>
    </row>
    <row r="142" spans="1:23" ht="18" customHeight="1" x14ac:dyDescent="0.25">
      <c r="A142" s="117"/>
      <c r="B142" s="83"/>
      <c r="D142" s="83"/>
      <c r="E142" s="83"/>
      <c r="I142" s="83"/>
      <c r="J142" s="83"/>
      <c r="T142" s="13"/>
      <c r="W142" s="78"/>
    </row>
    <row r="143" spans="1:23" ht="18" customHeight="1" x14ac:dyDescent="0.25">
      <c r="A143" s="117"/>
      <c r="B143" s="83"/>
      <c r="D143" s="83"/>
      <c r="E143" s="83"/>
      <c r="I143" s="83"/>
      <c r="J143" s="83"/>
      <c r="T143" s="13"/>
      <c r="W143" s="78"/>
    </row>
    <row r="144" spans="1:23" ht="18" customHeight="1" x14ac:dyDescent="0.25">
      <c r="A144" s="117"/>
      <c r="B144" s="83"/>
      <c r="D144" s="83"/>
      <c r="E144" s="83"/>
      <c r="I144" s="83"/>
      <c r="J144" s="83"/>
      <c r="T144" s="13"/>
      <c r="W144" s="78"/>
    </row>
    <row r="145" spans="1:23" ht="18" customHeight="1" x14ac:dyDescent="0.25">
      <c r="I145" s="83"/>
      <c r="J145" s="83"/>
      <c r="T145" s="13"/>
      <c r="V145" s="77" t="str">
        <f>A146</f>
        <v>NIÑO &lt;1 AÑO CON 3 PENTAVALENTE Y 3 ANTIPOLIO</v>
      </c>
      <c r="W145" s="78"/>
    </row>
    <row r="146" spans="1:23" ht="18" customHeight="1" x14ac:dyDescent="0.25">
      <c r="A146" s="84" t="str">
        <f>METAS!B11</f>
        <v>NIÑO &lt;1 AÑO CON 3 PENTAVALENTE Y 3 ANTIPOLIO</v>
      </c>
      <c r="I146" s="83"/>
      <c r="J146" s="83"/>
      <c r="T146" s="13"/>
      <c r="V146" s="115" t="str">
        <f>$V$1&amp;"  "&amp;V145&amp;"  "&amp;$V$3&amp;"  "&amp;$V$2</f>
        <v>RED. MOYOBAMBA:  NIÑO &lt;1 AÑO CON 3 PENTAVALENTE Y 3 ANTIPOLIO  - POR MICROREDES :   ENERO - DICIEMBRE 2022</v>
      </c>
      <c r="W146" s="78"/>
    </row>
    <row r="147" spans="1:23" ht="48" customHeight="1" x14ac:dyDescent="0.25">
      <c r="A147" s="86" t="s">
        <v>2</v>
      </c>
      <c r="B147" s="87" t="s">
        <v>89</v>
      </c>
      <c r="C147" s="88" t="s">
        <v>70</v>
      </c>
      <c r="D147" s="87" t="s">
        <v>194</v>
      </c>
      <c r="E147" s="87" t="s">
        <v>1</v>
      </c>
      <c r="F147" s="89"/>
      <c r="G147" s="90" t="s">
        <v>9</v>
      </c>
      <c r="H147" s="91" t="str">
        <f>"DEFICIENTE &lt;= "&amp;$E$3</f>
        <v>DEFICIENTE &lt;= 90</v>
      </c>
      <c r="I147" s="91" t="str">
        <f>"PROCESO &gt; "&amp;$E$3&amp;"  -  &lt; "&amp;$F$3</f>
        <v>PROCESO &gt; 90  -  &lt; 100</v>
      </c>
      <c r="J147" s="91" t="str">
        <f>"OPTIMO &gt;= "&amp;$F$3</f>
        <v>OPTIMO &gt;= 100</v>
      </c>
      <c r="T147" s="13"/>
      <c r="V147" s="77"/>
      <c r="W147" s="78"/>
    </row>
    <row r="148" spans="1:23" ht="18" customHeight="1" thickBot="1" x14ac:dyDescent="0.3">
      <c r="A148" s="97" t="str">
        <f>Config!$B$15</f>
        <v>RED</v>
      </c>
      <c r="B148" s="98">
        <f>SUM(B149:B157)</f>
        <v>2457</v>
      </c>
      <c r="C148" s="98">
        <f>SUM(C149:C157)</f>
        <v>2457</v>
      </c>
      <c r="D148" s="98">
        <f>SUM(D149:D157)</f>
        <v>1735</v>
      </c>
      <c r="E148" s="98">
        <f>Config!$C$9</f>
        <v>100</v>
      </c>
      <c r="F148" s="99"/>
      <c r="G148" s="98">
        <f t="shared" ref="G148:G153" si="42">IFERROR(ROUND(D148*100/B148,2),0)</f>
        <v>70.61</v>
      </c>
      <c r="H148" s="100">
        <f t="shared" ref="H148:H157" si="43">IF(G148&lt;=$E$3,G148,"")</f>
        <v>70.61</v>
      </c>
      <c r="I148" s="100" t="str">
        <f t="shared" ref="I148:I157" si="44">IF(G148&gt;$E$3,IF(G148&lt;$F$3,G148,""),"")</f>
        <v/>
      </c>
      <c r="J148" s="98" t="str">
        <f t="shared" ref="J148:J157" si="45">IF(G148&gt;=$F$3,G148,"")</f>
        <v/>
      </c>
      <c r="T148" s="13"/>
      <c r="V148" s="77"/>
      <c r="W148" s="78"/>
    </row>
    <row r="149" spans="1:23" ht="18" customHeight="1" x14ac:dyDescent="0.25">
      <c r="A149" s="105" t="str">
        <f>Config!$B$16</f>
        <v>HOSP</v>
      </c>
      <c r="B149" s="106">
        <f>METAS!$AT$11</f>
        <v>0</v>
      </c>
      <c r="C149" s="106">
        <f>ROUNDUP((B149/12)*Config!$C$6,0)</f>
        <v>0</v>
      </c>
      <c r="D149" s="106">
        <f>ACUMULADO!$AT$11</f>
        <v>0</v>
      </c>
      <c r="E149" s="107">
        <f>E148</f>
        <v>100</v>
      </c>
      <c r="F149" s="107"/>
      <c r="G149" s="108">
        <f t="shared" si="42"/>
        <v>0</v>
      </c>
      <c r="H149" s="109">
        <f t="shared" si="43"/>
        <v>0</v>
      </c>
      <c r="I149" s="109" t="str">
        <f t="shared" si="44"/>
        <v/>
      </c>
      <c r="J149" s="110" t="str">
        <f t="shared" si="45"/>
        <v/>
      </c>
      <c r="T149" s="13"/>
      <c r="V149" s="77"/>
      <c r="W149" s="78"/>
    </row>
    <row r="150" spans="1:23" ht="18" customHeight="1" x14ac:dyDescent="0.25">
      <c r="A150" s="111" t="str">
        <f>Config!$B$17</f>
        <v>LLUI</v>
      </c>
      <c r="B150" s="106">
        <f>METAS!$AU$11</f>
        <v>1017</v>
      </c>
      <c r="C150" s="79">
        <f>ROUNDUP((B150/12)*Config!$C$6,0)</f>
        <v>1017</v>
      </c>
      <c r="D150" s="106">
        <f>ACUMULADO!$AU$11</f>
        <v>743</v>
      </c>
      <c r="E150" s="107">
        <f t="shared" ref="E150:E157" si="46">E149</f>
        <v>100</v>
      </c>
      <c r="F150" s="116"/>
      <c r="G150" s="112">
        <f t="shared" si="42"/>
        <v>73.06</v>
      </c>
      <c r="H150" s="113">
        <f t="shared" si="43"/>
        <v>73.06</v>
      </c>
      <c r="I150" s="113" t="str">
        <f t="shared" si="44"/>
        <v/>
      </c>
      <c r="J150" s="114" t="str">
        <f t="shared" si="45"/>
        <v/>
      </c>
      <c r="T150" s="13"/>
      <c r="V150" s="77"/>
      <c r="W150" s="78"/>
    </row>
    <row r="151" spans="1:23" ht="18" customHeight="1" x14ac:dyDescent="0.25">
      <c r="A151" s="111" t="str">
        <f>Config!$B$18</f>
        <v>JERI</v>
      </c>
      <c r="B151" s="106">
        <f>METAS!$AV$11</f>
        <v>93</v>
      </c>
      <c r="C151" s="79">
        <f>ROUNDUP((B151/12)*Config!$C$6,0)</f>
        <v>93</v>
      </c>
      <c r="D151" s="106">
        <f>ACUMULADO!$AV$11</f>
        <v>86</v>
      </c>
      <c r="E151" s="107">
        <f t="shared" si="46"/>
        <v>100</v>
      </c>
      <c r="F151" s="116"/>
      <c r="G151" s="112">
        <f t="shared" si="42"/>
        <v>92.47</v>
      </c>
      <c r="H151" s="113" t="str">
        <f t="shared" si="43"/>
        <v/>
      </c>
      <c r="I151" s="113">
        <f t="shared" si="44"/>
        <v>92.47</v>
      </c>
      <c r="J151" s="114" t="str">
        <f t="shared" si="45"/>
        <v/>
      </c>
      <c r="T151" s="13"/>
      <c r="V151" s="14"/>
      <c r="W151" s="78"/>
    </row>
    <row r="152" spans="1:23" ht="18" customHeight="1" x14ac:dyDescent="0.25">
      <c r="A152" s="111" t="str">
        <f>Config!$B$19</f>
        <v>YANT</v>
      </c>
      <c r="B152" s="106">
        <f>METAS!$AW$11</f>
        <v>196</v>
      </c>
      <c r="C152" s="79">
        <f>ROUNDUP((B152/12)*Config!$C$6,0)</f>
        <v>196</v>
      </c>
      <c r="D152" s="106">
        <f>ACUMULADO!$AW$11</f>
        <v>117</v>
      </c>
      <c r="E152" s="107">
        <f t="shared" si="46"/>
        <v>100</v>
      </c>
      <c r="F152" s="116"/>
      <c r="G152" s="112">
        <f t="shared" si="42"/>
        <v>59.69</v>
      </c>
      <c r="H152" s="113">
        <f t="shared" si="43"/>
        <v>59.69</v>
      </c>
      <c r="I152" s="113" t="str">
        <f t="shared" si="44"/>
        <v/>
      </c>
      <c r="J152" s="114" t="str">
        <f t="shared" si="45"/>
        <v/>
      </c>
      <c r="T152" s="13"/>
      <c r="V152" s="14"/>
      <c r="W152" s="78"/>
    </row>
    <row r="153" spans="1:23" ht="18" customHeight="1" x14ac:dyDescent="0.25">
      <c r="A153" s="111" t="str">
        <f>Config!$B$20</f>
        <v>SORI</v>
      </c>
      <c r="B153" s="106">
        <f>METAS!$AX$11</f>
        <v>481</v>
      </c>
      <c r="C153" s="79">
        <f>ROUNDUP((B153/12)*Config!$C$6,0)</f>
        <v>481</v>
      </c>
      <c r="D153" s="106">
        <f>ACUMULADO!$AX$11</f>
        <v>390</v>
      </c>
      <c r="E153" s="107">
        <f t="shared" si="46"/>
        <v>100</v>
      </c>
      <c r="F153" s="116"/>
      <c r="G153" s="112">
        <f t="shared" si="42"/>
        <v>81.08</v>
      </c>
      <c r="H153" s="113">
        <f t="shared" si="43"/>
        <v>81.08</v>
      </c>
      <c r="I153" s="113" t="str">
        <f t="shared" si="44"/>
        <v/>
      </c>
      <c r="J153" s="114" t="str">
        <f t="shared" si="45"/>
        <v/>
      </c>
      <c r="T153" s="13"/>
      <c r="V153" s="14"/>
      <c r="W153" s="78"/>
    </row>
    <row r="154" spans="1:23" ht="18" customHeight="1" x14ac:dyDescent="0.25">
      <c r="A154" s="111" t="str">
        <f>Config!$B$21</f>
        <v>JEPE</v>
      </c>
      <c r="B154" s="106">
        <f>METAS!$AY$11</f>
        <v>179</v>
      </c>
      <c r="C154" s="79">
        <f>ROUNDUP((B154/12)*Config!$C$6,0)</f>
        <v>179</v>
      </c>
      <c r="D154" s="106">
        <f>ACUMULADO!$AY$11</f>
        <v>128</v>
      </c>
      <c r="E154" s="107">
        <f t="shared" si="46"/>
        <v>100</v>
      </c>
      <c r="F154" s="116"/>
      <c r="G154" s="112">
        <f>IFERROR(ROUND(D154*100/B154,2),0)</f>
        <v>71.510000000000005</v>
      </c>
      <c r="H154" s="113">
        <f t="shared" si="43"/>
        <v>71.510000000000005</v>
      </c>
      <c r="I154" s="113" t="str">
        <f t="shared" si="44"/>
        <v/>
      </c>
      <c r="J154" s="114" t="str">
        <f t="shared" si="45"/>
        <v/>
      </c>
      <c r="T154" s="13"/>
      <c r="W154" s="78"/>
    </row>
    <row r="155" spans="1:23" ht="18" customHeight="1" x14ac:dyDescent="0.25">
      <c r="A155" s="111" t="str">
        <f>Config!$B$22</f>
        <v>ROQU</v>
      </c>
      <c r="B155" s="106">
        <f>METAS!$AZ$11</f>
        <v>185</v>
      </c>
      <c r="C155" s="79">
        <f>ROUNDUP((B155/12)*Config!$C$6,0)</f>
        <v>185</v>
      </c>
      <c r="D155" s="106">
        <f>ACUMULADO!$AZ$11</f>
        <v>122</v>
      </c>
      <c r="E155" s="107">
        <f t="shared" si="46"/>
        <v>100</v>
      </c>
      <c r="F155" s="116"/>
      <c r="G155" s="112">
        <f>IFERROR(ROUND(D155*100/B155,2),0)</f>
        <v>65.95</v>
      </c>
      <c r="H155" s="113">
        <f t="shared" si="43"/>
        <v>65.95</v>
      </c>
      <c r="I155" s="113" t="str">
        <f t="shared" si="44"/>
        <v/>
      </c>
      <c r="J155" s="114" t="str">
        <f t="shared" si="45"/>
        <v/>
      </c>
      <c r="T155" s="13"/>
      <c r="W155" s="78"/>
    </row>
    <row r="156" spans="1:23" ht="18" customHeight="1" x14ac:dyDescent="0.25">
      <c r="A156" s="111" t="str">
        <f>Config!$B$23</f>
        <v>CALZ</v>
      </c>
      <c r="B156" s="106">
        <f>METAS!$BA$11</f>
        <v>144</v>
      </c>
      <c r="C156" s="79">
        <f>ROUNDUP((B156/12)*Config!$C$6,0)</f>
        <v>144</v>
      </c>
      <c r="D156" s="106">
        <f>ACUMULADO!$BA$11</f>
        <v>82</v>
      </c>
      <c r="E156" s="107">
        <f t="shared" si="46"/>
        <v>100</v>
      </c>
      <c r="F156" s="116"/>
      <c r="G156" s="112">
        <f t="shared" ref="G156:G157" si="47">IFERROR(ROUND(D156*100/B156,2),0)</f>
        <v>56.94</v>
      </c>
      <c r="H156" s="113">
        <f t="shared" si="43"/>
        <v>56.94</v>
      </c>
      <c r="I156" s="113" t="str">
        <f t="shared" si="44"/>
        <v/>
      </c>
      <c r="J156" s="114" t="str">
        <f t="shared" si="45"/>
        <v/>
      </c>
      <c r="T156" s="13"/>
      <c r="W156" s="78"/>
    </row>
    <row r="157" spans="1:23" ht="18" customHeight="1" x14ac:dyDescent="0.25">
      <c r="A157" s="111" t="str">
        <f>Config!$B$24</f>
        <v>PUEB</v>
      </c>
      <c r="B157" s="106">
        <f>METAS!$BB$11</f>
        <v>162</v>
      </c>
      <c r="C157" s="79">
        <f>ROUNDUP((B157/12)*Config!$C$6,0)</f>
        <v>162</v>
      </c>
      <c r="D157" s="106">
        <f>ACUMULADO!$BB$11</f>
        <v>67</v>
      </c>
      <c r="E157" s="107">
        <f t="shared" si="46"/>
        <v>100</v>
      </c>
      <c r="F157" s="116"/>
      <c r="G157" s="112">
        <f t="shared" si="47"/>
        <v>41.36</v>
      </c>
      <c r="H157" s="113">
        <f t="shared" si="43"/>
        <v>41.36</v>
      </c>
      <c r="I157" s="113" t="str">
        <f t="shared" si="44"/>
        <v/>
      </c>
      <c r="J157" s="114" t="str">
        <f t="shared" si="45"/>
        <v/>
      </c>
      <c r="T157" s="13"/>
      <c r="W157" s="78"/>
    </row>
    <row r="158" spans="1:23" ht="18" customHeight="1" x14ac:dyDescent="0.25">
      <c r="A158" s="117"/>
      <c r="B158" s="83"/>
      <c r="D158" s="81"/>
      <c r="E158" s="83"/>
      <c r="I158" s="83"/>
      <c r="J158" s="83"/>
      <c r="T158" s="13"/>
      <c r="W158" s="78"/>
    </row>
    <row r="159" spans="1:23" ht="18" customHeight="1" x14ac:dyDescent="0.25">
      <c r="A159" s="117"/>
      <c r="B159" s="83"/>
      <c r="D159" s="83"/>
      <c r="E159" s="83"/>
      <c r="I159" s="83"/>
      <c r="J159" s="83"/>
      <c r="T159" s="13"/>
      <c r="W159" s="78"/>
    </row>
    <row r="160" spans="1:23" ht="18" customHeight="1" x14ac:dyDescent="0.25">
      <c r="A160" s="117"/>
      <c r="B160" s="83"/>
      <c r="D160" s="83"/>
      <c r="E160" s="83"/>
      <c r="I160" s="83"/>
      <c r="J160" s="83"/>
      <c r="T160" s="13"/>
      <c r="W160" s="78"/>
    </row>
    <row r="161" spans="1:527" ht="18" customHeight="1" x14ac:dyDescent="0.25">
      <c r="A161" s="117"/>
      <c r="B161" s="83"/>
      <c r="D161" s="83"/>
      <c r="E161" s="83"/>
      <c r="I161" s="83"/>
      <c r="J161" s="83"/>
      <c r="T161" s="13"/>
      <c r="W161" s="78"/>
    </row>
    <row r="162" spans="1:527" ht="18" customHeight="1" x14ac:dyDescent="0.25">
      <c r="A162" s="117"/>
      <c r="B162" s="83"/>
      <c r="D162" s="83"/>
      <c r="E162" s="83"/>
      <c r="I162" s="83"/>
      <c r="J162" s="83"/>
      <c r="T162" s="13"/>
      <c r="W162" s="78"/>
    </row>
    <row r="163" spans="1:527" ht="18" customHeight="1" x14ac:dyDescent="0.25">
      <c r="A163" s="120"/>
      <c r="B163" s="83"/>
      <c r="D163" s="83"/>
      <c r="E163" s="83"/>
      <c r="I163" s="83"/>
      <c r="J163" s="83"/>
      <c r="T163" s="13"/>
      <c r="W163" s="78"/>
      <c r="PN163">
        <v>0</v>
      </c>
      <c r="PO163">
        <v>0</v>
      </c>
      <c r="PP163">
        <v>0</v>
      </c>
      <c r="PQ163">
        <v>0</v>
      </c>
      <c r="PR163">
        <v>0</v>
      </c>
      <c r="PS163">
        <v>0</v>
      </c>
      <c r="PT163">
        <v>0</v>
      </c>
      <c r="PU163">
        <v>0</v>
      </c>
      <c r="PV163">
        <v>0</v>
      </c>
      <c r="PW163">
        <v>0</v>
      </c>
      <c r="PX163">
        <v>0</v>
      </c>
      <c r="PY163">
        <v>0</v>
      </c>
      <c r="PZ163">
        <v>0</v>
      </c>
      <c r="QA163">
        <v>0</v>
      </c>
      <c r="QB163">
        <v>0</v>
      </c>
      <c r="QC163">
        <v>0</v>
      </c>
      <c r="QD163">
        <v>0</v>
      </c>
      <c r="QE163">
        <v>0</v>
      </c>
      <c r="QF163">
        <v>0</v>
      </c>
      <c r="QG163">
        <v>0</v>
      </c>
      <c r="QH163">
        <v>0</v>
      </c>
      <c r="QI163">
        <v>0</v>
      </c>
      <c r="QJ163">
        <v>0</v>
      </c>
      <c r="QK163">
        <v>0</v>
      </c>
      <c r="QL163">
        <v>0</v>
      </c>
      <c r="QM163">
        <v>0</v>
      </c>
      <c r="QN163">
        <v>0</v>
      </c>
      <c r="QO163">
        <v>0</v>
      </c>
      <c r="QP163">
        <v>0</v>
      </c>
      <c r="QQ163">
        <v>0</v>
      </c>
      <c r="QR163">
        <v>0</v>
      </c>
      <c r="QS163">
        <v>0</v>
      </c>
      <c r="QT163">
        <v>0</v>
      </c>
      <c r="QU163">
        <v>0</v>
      </c>
      <c r="QV163">
        <v>0</v>
      </c>
      <c r="QW163">
        <v>0</v>
      </c>
      <c r="QX163">
        <v>0</v>
      </c>
      <c r="QY163">
        <v>0</v>
      </c>
      <c r="QZ163">
        <v>0</v>
      </c>
      <c r="RA163">
        <v>0</v>
      </c>
      <c r="RB163">
        <v>0</v>
      </c>
      <c r="RC163">
        <v>0</v>
      </c>
      <c r="RD163">
        <v>0</v>
      </c>
      <c r="RE163">
        <v>0</v>
      </c>
      <c r="RF163">
        <v>0</v>
      </c>
      <c r="RG163">
        <v>0</v>
      </c>
      <c r="RH163">
        <v>0</v>
      </c>
      <c r="RI163">
        <v>0</v>
      </c>
      <c r="RJ163">
        <v>0</v>
      </c>
      <c r="RK163">
        <v>0</v>
      </c>
      <c r="RL163">
        <v>0</v>
      </c>
      <c r="RM163">
        <v>0</v>
      </c>
      <c r="RN163">
        <v>0</v>
      </c>
      <c r="RO163">
        <v>0</v>
      </c>
      <c r="RP163">
        <v>0</v>
      </c>
      <c r="RQ163">
        <v>0</v>
      </c>
      <c r="RR163">
        <v>0</v>
      </c>
      <c r="RS163">
        <v>0</v>
      </c>
      <c r="RT163">
        <v>0</v>
      </c>
      <c r="RU163">
        <v>0</v>
      </c>
      <c r="RV163">
        <v>0</v>
      </c>
      <c r="RW163">
        <v>0</v>
      </c>
      <c r="RX163">
        <v>0</v>
      </c>
      <c r="RY163">
        <v>0</v>
      </c>
      <c r="RZ163">
        <v>0</v>
      </c>
      <c r="SA163">
        <v>0</v>
      </c>
      <c r="SB163">
        <v>0</v>
      </c>
      <c r="SC163">
        <v>0</v>
      </c>
      <c r="SD163">
        <v>0</v>
      </c>
      <c r="SE163">
        <v>0</v>
      </c>
      <c r="SF163">
        <v>0</v>
      </c>
      <c r="SG163">
        <v>0</v>
      </c>
      <c r="SH163">
        <v>0</v>
      </c>
      <c r="SI163">
        <v>0</v>
      </c>
      <c r="SJ163">
        <v>0</v>
      </c>
      <c r="SK163">
        <v>0</v>
      </c>
      <c r="SL163">
        <v>0</v>
      </c>
      <c r="SM163">
        <v>0</v>
      </c>
      <c r="SN163">
        <v>0</v>
      </c>
      <c r="SO163">
        <v>0</v>
      </c>
      <c r="SP163">
        <v>0</v>
      </c>
      <c r="SQ163">
        <v>0</v>
      </c>
      <c r="SR163">
        <v>0</v>
      </c>
      <c r="SS163">
        <v>0</v>
      </c>
      <c r="ST163">
        <v>0</v>
      </c>
      <c r="SU163">
        <v>0</v>
      </c>
      <c r="SV163">
        <v>0</v>
      </c>
      <c r="SW163">
        <v>0</v>
      </c>
      <c r="SX163">
        <v>0</v>
      </c>
      <c r="SY163">
        <v>0</v>
      </c>
      <c r="SZ163">
        <v>0</v>
      </c>
      <c r="TA163">
        <v>0</v>
      </c>
      <c r="TB163">
        <v>0</v>
      </c>
      <c r="TC163">
        <v>0</v>
      </c>
      <c r="TD163">
        <v>0</v>
      </c>
      <c r="TE163">
        <v>0</v>
      </c>
      <c r="TF163">
        <v>0</v>
      </c>
      <c r="TG163">
        <v>0</v>
      </c>
    </row>
    <row r="164" spans="1:527" ht="18" customHeight="1" x14ac:dyDescent="0.25">
      <c r="A164" s="117"/>
      <c r="B164" s="83"/>
      <c r="D164" s="83"/>
      <c r="E164" s="83"/>
      <c r="I164" s="83"/>
      <c r="J164" s="83"/>
      <c r="T164" s="13"/>
      <c r="W164" s="78"/>
    </row>
    <row r="165" spans="1:527" ht="18" customHeight="1" x14ac:dyDescent="0.25">
      <c r="B165" s="83"/>
      <c r="D165" s="83"/>
      <c r="E165" s="83"/>
      <c r="I165" s="83"/>
      <c r="J165" s="83"/>
      <c r="T165" s="13"/>
      <c r="W165" s="78"/>
    </row>
    <row r="166" spans="1:527" ht="18" customHeight="1" x14ac:dyDescent="0.25">
      <c r="I166" s="83"/>
      <c r="J166" s="83"/>
      <c r="T166" s="13"/>
      <c r="V166" s="77" t="str">
        <f>A167</f>
        <v>NIÑO 1 AÑO CON 3 NEUMOCOCO Y 1 SPR</v>
      </c>
      <c r="W166" s="78"/>
    </row>
    <row r="167" spans="1:527" ht="18" customHeight="1" x14ac:dyDescent="0.25">
      <c r="A167" s="84" t="str">
        <f>METAS!B12</f>
        <v>NIÑO 1 AÑO CON 3 NEUMOCOCO Y 1 SPR</v>
      </c>
      <c r="I167" s="83"/>
      <c r="J167" s="83"/>
      <c r="T167" s="13"/>
      <c r="V167" s="115" t="str">
        <f>$V$1&amp;"  "&amp;V166&amp;"  "&amp;$V$3&amp;"  "&amp;$V$2</f>
        <v>RED. MOYOBAMBA:  NIÑO 1 AÑO CON 3 NEUMOCOCO Y 1 SPR  - POR MICROREDES :   ENERO - DICIEMBRE 2022</v>
      </c>
      <c r="W167" s="78"/>
    </row>
    <row r="168" spans="1:527" ht="48" customHeight="1" x14ac:dyDescent="0.25">
      <c r="A168" s="86" t="s">
        <v>2</v>
      </c>
      <c r="B168" s="87" t="s">
        <v>89</v>
      </c>
      <c r="C168" s="88" t="s">
        <v>70</v>
      </c>
      <c r="D168" s="87" t="s">
        <v>193</v>
      </c>
      <c r="E168" s="87" t="s">
        <v>1</v>
      </c>
      <c r="F168" s="89"/>
      <c r="G168" s="90" t="s">
        <v>9</v>
      </c>
      <c r="H168" s="91" t="str">
        <f>"DEFICIENTE &lt;= "&amp;$E$3</f>
        <v>DEFICIENTE &lt;= 90</v>
      </c>
      <c r="I168" s="91" t="str">
        <f>"PROCESO &gt; "&amp;$E$3&amp;"  -  &lt; "&amp;$F$3</f>
        <v>PROCESO &gt; 90  -  &lt; 100</v>
      </c>
      <c r="J168" s="91" t="str">
        <f>"OPTIMO &gt;= "&amp;$F$3</f>
        <v>OPTIMO &gt;= 100</v>
      </c>
      <c r="T168" s="13"/>
      <c r="V168" s="77"/>
      <c r="W168" s="78"/>
    </row>
    <row r="169" spans="1:527" ht="18" customHeight="1" thickBot="1" x14ac:dyDescent="0.3">
      <c r="A169" s="97" t="str">
        <f>Config!$B$15</f>
        <v>RED</v>
      </c>
      <c r="B169" s="98">
        <f>SUM(B170:B178)</f>
        <v>2436</v>
      </c>
      <c r="C169" s="98">
        <f>SUM(C170:C178)</f>
        <v>2436</v>
      </c>
      <c r="D169" s="98">
        <f>SUM(D170:D178)</f>
        <v>1740</v>
      </c>
      <c r="E169" s="98">
        <f>Config!$C$9</f>
        <v>100</v>
      </c>
      <c r="F169" s="99"/>
      <c r="G169" s="98">
        <f t="shared" ref="G169:G174" si="48">IFERROR(ROUND(D169*100/B169,2),0)</f>
        <v>71.430000000000007</v>
      </c>
      <c r="H169" s="100">
        <f t="shared" ref="H169:H178" si="49">IF(G169&lt;=$E$3,G169,"")</f>
        <v>71.430000000000007</v>
      </c>
      <c r="I169" s="100" t="str">
        <f t="shared" ref="I169:I178" si="50">IF(G169&gt;$E$3,IF(G169&lt;$F$3,G169,""),"")</f>
        <v/>
      </c>
      <c r="J169" s="98" t="str">
        <f t="shared" ref="J169:J178" si="51">IF(G169&gt;=$F$3,G169,"")</f>
        <v/>
      </c>
      <c r="T169" s="13"/>
      <c r="V169" s="77"/>
      <c r="W169" s="78"/>
    </row>
    <row r="170" spans="1:527" ht="18" customHeight="1" x14ac:dyDescent="0.25">
      <c r="A170" s="105" t="str">
        <f>Config!$B$16</f>
        <v>HOSP</v>
      </c>
      <c r="B170" s="106">
        <f>METAS!$AT$12</f>
        <v>0</v>
      </c>
      <c r="C170" s="106">
        <f>ROUNDUP((B170/12)*Config!$C$6,0)</f>
        <v>0</v>
      </c>
      <c r="D170" s="106">
        <f>ACUMULADO!$AT$12</f>
        <v>0</v>
      </c>
      <c r="E170" s="107">
        <f>E169</f>
        <v>100</v>
      </c>
      <c r="F170" s="107"/>
      <c r="G170" s="108">
        <f t="shared" si="48"/>
        <v>0</v>
      </c>
      <c r="H170" s="109">
        <f t="shared" si="49"/>
        <v>0</v>
      </c>
      <c r="I170" s="109" t="str">
        <f t="shared" si="50"/>
        <v/>
      </c>
      <c r="J170" s="110" t="str">
        <f t="shared" si="51"/>
        <v/>
      </c>
      <c r="T170" s="13"/>
      <c r="V170" s="77"/>
      <c r="W170" s="78"/>
    </row>
    <row r="171" spans="1:527" ht="18" customHeight="1" x14ac:dyDescent="0.25">
      <c r="A171" s="111" t="str">
        <f>Config!$B$17</f>
        <v>LLUI</v>
      </c>
      <c r="B171" s="106">
        <f>METAS!$AU$12</f>
        <v>1010</v>
      </c>
      <c r="C171" s="79">
        <f>ROUNDUP((B171/12)*Config!$C$6,0)</f>
        <v>1010</v>
      </c>
      <c r="D171" s="106">
        <f>ACUMULADO!$AU$12</f>
        <v>750</v>
      </c>
      <c r="E171" s="107">
        <f t="shared" ref="E171:E178" si="52">E170</f>
        <v>100</v>
      </c>
      <c r="F171" s="116"/>
      <c r="G171" s="112">
        <f t="shared" si="48"/>
        <v>74.260000000000005</v>
      </c>
      <c r="H171" s="113">
        <f t="shared" si="49"/>
        <v>74.260000000000005</v>
      </c>
      <c r="I171" s="113" t="str">
        <f t="shared" si="50"/>
        <v/>
      </c>
      <c r="J171" s="114" t="str">
        <f t="shared" si="51"/>
        <v/>
      </c>
      <c r="T171" s="13"/>
      <c r="V171" s="77"/>
      <c r="W171" s="78"/>
    </row>
    <row r="172" spans="1:527" ht="18" customHeight="1" x14ac:dyDescent="0.25">
      <c r="A172" s="111" t="str">
        <f>Config!$B$18</f>
        <v>JERI</v>
      </c>
      <c r="B172" s="106">
        <f>METAS!$AV$12</f>
        <v>97</v>
      </c>
      <c r="C172" s="79">
        <f>ROUNDUP((B172/12)*Config!$C$6,0)</f>
        <v>97</v>
      </c>
      <c r="D172" s="106">
        <f>ACUMULADO!$AV$12</f>
        <v>75</v>
      </c>
      <c r="E172" s="107">
        <f t="shared" si="52"/>
        <v>100</v>
      </c>
      <c r="F172" s="116"/>
      <c r="G172" s="112">
        <f t="shared" si="48"/>
        <v>77.319999999999993</v>
      </c>
      <c r="H172" s="113">
        <f t="shared" si="49"/>
        <v>77.319999999999993</v>
      </c>
      <c r="I172" s="113" t="str">
        <f t="shared" si="50"/>
        <v/>
      </c>
      <c r="J172" s="114" t="str">
        <f t="shared" si="51"/>
        <v/>
      </c>
      <c r="T172" s="13"/>
      <c r="V172" s="14"/>
      <c r="W172" s="78"/>
    </row>
    <row r="173" spans="1:527" ht="18" customHeight="1" x14ac:dyDescent="0.25">
      <c r="A173" s="111" t="str">
        <f>Config!$B$19</f>
        <v>YANT</v>
      </c>
      <c r="B173" s="106">
        <f>METAS!$AW$12</f>
        <v>181</v>
      </c>
      <c r="C173" s="79">
        <f>ROUNDUP((B173/12)*Config!$C$6,0)</f>
        <v>181</v>
      </c>
      <c r="D173" s="106">
        <f>ACUMULADO!$AW$12</f>
        <v>115</v>
      </c>
      <c r="E173" s="107">
        <f t="shared" si="52"/>
        <v>100</v>
      </c>
      <c r="F173" s="116"/>
      <c r="G173" s="112">
        <f t="shared" si="48"/>
        <v>63.54</v>
      </c>
      <c r="H173" s="113">
        <f t="shared" si="49"/>
        <v>63.54</v>
      </c>
      <c r="I173" s="113" t="str">
        <f t="shared" si="50"/>
        <v/>
      </c>
      <c r="J173" s="114" t="str">
        <f t="shared" si="51"/>
        <v/>
      </c>
      <c r="T173" s="13"/>
      <c r="V173" s="14"/>
      <c r="W173" s="78"/>
    </row>
    <row r="174" spans="1:527" ht="18" customHeight="1" x14ac:dyDescent="0.25">
      <c r="A174" s="111" t="str">
        <f>Config!$B$20</f>
        <v>SORI</v>
      </c>
      <c r="B174" s="106">
        <f>METAS!$AX$12</f>
        <v>483</v>
      </c>
      <c r="C174" s="79">
        <f>ROUNDUP((B174/12)*Config!$C$6,0)</f>
        <v>483</v>
      </c>
      <c r="D174" s="106">
        <f>ACUMULADO!$AX$12</f>
        <v>386</v>
      </c>
      <c r="E174" s="107">
        <f t="shared" si="52"/>
        <v>100</v>
      </c>
      <c r="F174" s="116"/>
      <c r="G174" s="112">
        <f t="shared" si="48"/>
        <v>79.92</v>
      </c>
      <c r="H174" s="113">
        <f t="shared" si="49"/>
        <v>79.92</v>
      </c>
      <c r="I174" s="113" t="str">
        <f t="shared" si="50"/>
        <v/>
      </c>
      <c r="J174" s="114" t="str">
        <f t="shared" si="51"/>
        <v/>
      </c>
      <c r="T174" s="13"/>
      <c r="V174" s="14"/>
      <c r="W174" s="78"/>
    </row>
    <row r="175" spans="1:527" ht="18" customHeight="1" x14ac:dyDescent="0.25">
      <c r="A175" s="111" t="str">
        <f>Config!$B$21</f>
        <v>JEPE</v>
      </c>
      <c r="B175" s="106">
        <f>METAS!$AY$12</f>
        <v>187</v>
      </c>
      <c r="C175" s="79">
        <f>ROUNDUP((B175/12)*Config!$C$6,0)</f>
        <v>187</v>
      </c>
      <c r="D175" s="106">
        <f>ACUMULADO!$AY$12</f>
        <v>155</v>
      </c>
      <c r="E175" s="107">
        <f t="shared" si="52"/>
        <v>100</v>
      </c>
      <c r="F175" s="116"/>
      <c r="G175" s="112">
        <f>IFERROR(ROUND(D175*100/B175,2),0)</f>
        <v>82.89</v>
      </c>
      <c r="H175" s="113">
        <f t="shared" si="49"/>
        <v>82.89</v>
      </c>
      <c r="I175" s="113" t="str">
        <f t="shared" si="50"/>
        <v/>
      </c>
      <c r="J175" s="114" t="str">
        <f t="shared" si="51"/>
        <v/>
      </c>
      <c r="T175" s="13"/>
      <c r="V175" s="14"/>
      <c r="W175" s="78"/>
    </row>
    <row r="176" spans="1:527" ht="18" customHeight="1" x14ac:dyDescent="0.25">
      <c r="A176" s="111" t="str">
        <f>Config!$B$22</f>
        <v>ROQU</v>
      </c>
      <c r="B176" s="106">
        <f>METAS!$AZ$12</f>
        <v>167</v>
      </c>
      <c r="C176" s="79">
        <f>ROUNDUP((B176/12)*Config!$C$6,0)</f>
        <v>167</v>
      </c>
      <c r="D176" s="106">
        <f>ACUMULADO!$AZ$12</f>
        <v>93</v>
      </c>
      <c r="E176" s="107">
        <f t="shared" si="52"/>
        <v>100</v>
      </c>
      <c r="F176" s="116"/>
      <c r="G176" s="112">
        <f>IFERROR(ROUND(D176*100/B176,2),0)</f>
        <v>55.69</v>
      </c>
      <c r="H176" s="113">
        <f t="shared" si="49"/>
        <v>55.69</v>
      </c>
      <c r="I176" s="113" t="str">
        <f t="shared" si="50"/>
        <v/>
      </c>
      <c r="J176" s="114" t="str">
        <f t="shared" si="51"/>
        <v/>
      </c>
      <c r="T176" s="13"/>
      <c r="V176" s="14"/>
      <c r="W176" s="78"/>
    </row>
    <row r="177" spans="1:527" ht="18" customHeight="1" x14ac:dyDescent="0.25">
      <c r="A177" s="111" t="str">
        <f>Config!$B$23</f>
        <v>CALZ</v>
      </c>
      <c r="B177" s="106">
        <f>METAS!$BA$12</f>
        <v>151</v>
      </c>
      <c r="C177" s="79">
        <f>ROUNDUP((B177/12)*Config!$C$6,0)</f>
        <v>151</v>
      </c>
      <c r="D177" s="106">
        <f>ACUMULADO!$BA$12</f>
        <v>97</v>
      </c>
      <c r="E177" s="107">
        <f t="shared" si="52"/>
        <v>100</v>
      </c>
      <c r="F177" s="116"/>
      <c r="G177" s="112">
        <f t="shared" ref="G177:G178" si="53">IFERROR(ROUND(D177*100/B177,2),0)</f>
        <v>64.239999999999995</v>
      </c>
      <c r="H177" s="113">
        <f t="shared" si="49"/>
        <v>64.239999999999995</v>
      </c>
      <c r="I177" s="113" t="str">
        <f t="shared" si="50"/>
        <v/>
      </c>
      <c r="J177" s="114" t="str">
        <f t="shared" si="51"/>
        <v/>
      </c>
      <c r="T177" s="13"/>
      <c r="W177" s="78"/>
    </row>
    <row r="178" spans="1:527" ht="18" customHeight="1" x14ac:dyDescent="0.25">
      <c r="A178" s="111" t="str">
        <f>Config!$B$24</f>
        <v>PUEB</v>
      </c>
      <c r="B178" s="106">
        <f>METAS!$BB$12</f>
        <v>160</v>
      </c>
      <c r="C178" s="79">
        <f>ROUNDUP((B178/12)*Config!$C$6,0)</f>
        <v>160</v>
      </c>
      <c r="D178" s="106">
        <f>ACUMULADO!$BB$12</f>
        <v>69</v>
      </c>
      <c r="E178" s="107">
        <f t="shared" si="52"/>
        <v>100</v>
      </c>
      <c r="F178" s="116"/>
      <c r="G178" s="112">
        <f t="shared" si="53"/>
        <v>43.13</v>
      </c>
      <c r="H178" s="113">
        <f t="shared" si="49"/>
        <v>43.13</v>
      </c>
      <c r="I178" s="113" t="str">
        <f t="shared" si="50"/>
        <v/>
      </c>
      <c r="J178" s="114" t="str">
        <f t="shared" si="51"/>
        <v/>
      </c>
      <c r="T178" s="13"/>
      <c r="W178" s="78"/>
    </row>
    <row r="179" spans="1:527" ht="18" customHeight="1" x14ac:dyDescent="0.25">
      <c r="A179" s="117"/>
      <c r="B179" s="83"/>
      <c r="D179" s="81"/>
      <c r="E179" s="83"/>
      <c r="I179" s="83"/>
      <c r="J179" s="83"/>
      <c r="T179" s="13"/>
      <c r="W179" s="78"/>
    </row>
    <row r="180" spans="1:527" ht="18" customHeight="1" x14ac:dyDescent="0.25">
      <c r="A180" s="117"/>
      <c r="B180" s="83"/>
      <c r="D180" s="83"/>
      <c r="E180" s="83"/>
      <c r="I180" s="83"/>
      <c r="J180" s="83"/>
      <c r="T180" s="13"/>
      <c r="W180" s="78"/>
    </row>
    <row r="181" spans="1:527" ht="18" customHeight="1" x14ac:dyDescent="0.25">
      <c r="A181" s="117"/>
      <c r="B181" s="83"/>
      <c r="D181" s="83"/>
      <c r="E181" s="83"/>
      <c r="I181" s="83"/>
      <c r="J181" s="83"/>
      <c r="T181" s="13"/>
      <c r="W181" s="78"/>
    </row>
    <row r="182" spans="1:527" ht="18" customHeight="1" x14ac:dyDescent="0.25">
      <c r="A182" s="117"/>
      <c r="B182" s="83"/>
      <c r="D182" s="83"/>
      <c r="E182" s="83"/>
      <c r="I182" s="83"/>
      <c r="J182" s="83"/>
      <c r="T182" s="13"/>
      <c r="W182" s="78"/>
    </row>
    <row r="183" spans="1:527" ht="18" customHeight="1" x14ac:dyDescent="0.25">
      <c r="A183" s="117"/>
      <c r="B183" s="83"/>
      <c r="D183" s="83"/>
      <c r="E183" s="83"/>
      <c r="I183" s="83"/>
      <c r="J183" s="83"/>
      <c r="T183" s="13"/>
      <c r="W183" s="78"/>
    </row>
    <row r="184" spans="1:527" ht="18" customHeight="1" x14ac:dyDescent="0.25">
      <c r="A184" s="120"/>
      <c r="B184" s="83"/>
      <c r="D184" s="83"/>
      <c r="E184" s="83"/>
      <c r="I184" s="83"/>
      <c r="J184" s="83"/>
      <c r="T184" s="13"/>
      <c r="W184" s="78"/>
      <c r="PN184">
        <v>0</v>
      </c>
      <c r="PO184">
        <v>0</v>
      </c>
      <c r="PP184">
        <v>0</v>
      </c>
      <c r="PQ184">
        <v>0</v>
      </c>
      <c r="PR184">
        <v>0</v>
      </c>
      <c r="PS184">
        <v>0</v>
      </c>
      <c r="PT184">
        <v>0</v>
      </c>
      <c r="PU184">
        <v>0</v>
      </c>
      <c r="PV184">
        <v>0</v>
      </c>
      <c r="PW184">
        <v>0</v>
      </c>
      <c r="PX184">
        <v>0</v>
      </c>
      <c r="PY184">
        <v>0</v>
      </c>
      <c r="PZ184">
        <v>0</v>
      </c>
      <c r="QA184">
        <v>0</v>
      </c>
      <c r="QB184">
        <v>0</v>
      </c>
      <c r="QC184">
        <v>0</v>
      </c>
      <c r="QD184">
        <v>0</v>
      </c>
      <c r="QE184">
        <v>0</v>
      </c>
      <c r="QF184">
        <v>0</v>
      </c>
      <c r="QG184">
        <v>0</v>
      </c>
      <c r="QH184">
        <v>0</v>
      </c>
      <c r="QI184">
        <v>0</v>
      </c>
      <c r="QJ184">
        <v>0</v>
      </c>
      <c r="QK184">
        <v>0</v>
      </c>
      <c r="QL184">
        <v>0</v>
      </c>
      <c r="QM184">
        <v>0</v>
      </c>
      <c r="QN184">
        <v>0</v>
      </c>
      <c r="QO184">
        <v>0</v>
      </c>
      <c r="QP184">
        <v>0</v>
      </c>
      <c r="QQ184">
        <v>0</v>
      </c>
      <c r="QR184">
        <v>0</v>
      </c>
      <c r="QS184">
        <v>0</v>
      </c>
      <c r="QT184">
        <v>0</v>
      </c>
      <c r="QU184">
        <v>0</v>
      </c>
      <c r="QV184">
        <v>0</v>
      </c>
      <c r="QW184">
        <v>0</v>
      </c>
      <c r="QX184">
        <v>0</v>
      </c>
      <c r="QY184">
        <v>0</v>
      </c>
      <c r="QZ184">
        <v>0</v>
      </c>
      <c r="RA184">
        <v>0</v>
      </c>
      <c r="RB184">
        <v>0</v>
      </c>
      <c r="RC184">
        <v>0</v>
      </c>
      <c r="RD184">
        <v>0</v>
      </c>
      <c r="RE184">
        <v>0</v>
      </c>
      <c r="RF184">
        <v>0</v>
      </c>
      <c r="RG184">
        <v>0</v>
      </c>
      <c r="RH184">
        <v>0</v>
      </c>
      <c r="RI184">
        <v>0</v>
      </c>
      <c r="RJ184">
        <v>0</v>
      </c>
      <c r="RK184">
        <v>0</v>
      </c>
      <c r="RL184">
        <v>0</v>
      </c>
      <c r="RM184">
        <v>0</v>
      </c>
      <c r="RN184">
        <v>0</v>
      </c>
      <c r="RO184">
        <v>0</v>
      </c>
      <c r="RP184">
        <v>0</v>
      </c>
      <c r="RQ184">
        <v>0</v>
      </c>
      <c r="RR184">
        <v>0</v>
      </c>
      <c r="RS184">
        <v>0</v>
      </c>
      <c r="RT184">
        <v>0</v>
      </c>
      <c r="RU184">
        <v>0</v>
      </c>
      <c r="RV184">
        <v>0</v>
      </c>
      <c r="RW184">
        <v>0</v>
      </c>
      <c r="RX184">
        <v>0</v>
      </c>
      <c r="RY184">
        <v>0</v>
      </c>
      <c r="RZ184">
        <v>0</v>
      </c>
      <c r="SA184">
        <v>0</v>
      </c>
      <c r="SB184">
        <v>0</v>
      </c>
      <c r="SC184">
        <v>0</v>
      </c>
      <c r="SD184">
        <v>0</v>
      </c>
      <c r="SE184">
        <v>0</v>
      </c>
      <c r="SF184">
        <v>0</v>
      </c>
      <c r="SG184">
        <v>0</v>
      </c>
      <c r="SH184">
        <v>0</v>
      </c>
      <c r="SI184">
        <v>0</v>
      </c>
      <c r="SJ184">
        <v>0</v>
      </c>
      <c r="SK184">
        <v>0</v>
      </c>
      <c r="SL184">
        <v>0</v>
      </c>
      <c r="SM184">
        <v>0</v>
      </c>
      <c r="SN184">
        <v>0</v>
      </c>
      <c r="SO184">
        <v>0</v>
      </c>
      <c r="SP184">
        <v>0</v>
      </c>
      <c r="SQ184">
        <v>0</v>
      </c>
      <c r="SR184">
        <v>0</v>
      </c>
      <c r="SS184">
        <v>0</v>
      </c>
      <c r="ST184">
        <v>0</v>
      </c>
      <c r="SU184">
        <v>0</v>
      </c>
      <c r="SV184">
        <v>0</v>
      </c>
      <c r="SW184">
        <v>0</v>
      </c>
      <c r="SX184">
        <v>0</v>
      </c>
      <c r="SY184">
        <v>0</v>
      </c>
      <c r="SZ184">
        <v>0</v>
      </c>
      <c r="TA184">
        <v>0</v>
      </c>
      <c r="TB184">
        <v>0</v>
      </c>
      <c r="TC184">
        <v>0</v>
      </c>
      <c r="TD184">
        <v>0</v>
      </c>
      <c r="TE184">
        <v>0</v>
      </c>
      <c r="TF184">
        <v>0</v>
      </c>
      <c r="TG184">
        <v>0</v>
      </c>
    </row>
    <row r="185" spans="1:527" ht="18" customHeight="1" x14ac:dyDescent="0.25">
      <c r="A185" s="120"/>
      <c r="B185" s="83"/>
      <c r="D185" s="83"/>
      <c r="E185" s="83"/>
      <c r="I185" s="83"/>
      <c r="J185" s="83"/>
      <c r="T185" s="13"/>
      <c r="W185" s="78"/>
    </row>
    <row r="186" spans="1:527" ht="18" customHeight="1" x14ac:dyDescent="0.25">
      <c r="A186" s="120"/>
      <c r="B186" s="83"/>
      <c r="D186" s="83"/>
      <c r="E186" s="83"/>
      <c r="I186" s="83"/>
      <c r="J186" s="83"/>
      <c r="T186" s="13"/>
      <c r="W186" s="78"/>
    </row>
    <row r="187" spans="1:527" ht="18" customHeight="1" x14ac:dyDescent="0.25">
      <c r="A187" s="84" t="str">
        <f>METAS!B13</f>
        <v>NIÑO &gt; 1 AÑO CON 2°SPR,1°REF DPT Y 1°REF APO</v>
      </c>
      <c r="I187" s="83"/>
      <c r="J187" s="83"/>
      <c r="T187" s="13"/>
      <c r="V187" s="77" t="str">
        <f>A187</f>
        <v>NIÑO &gt; 1 AÑO CON 2°SPR,1°REF DPT Y 1°REF APO</v>
      </c>
      <c r="W187" s="78"/>
    </row>
    <row r="188" spans="1:527" ht="48" customHeight="1" x14ac:dyDescent="0.25">
      <c r="A188" s="86" t="s">
        <v>2</v>
      </c>
      <c r="B188" s="87" t="s">
        <v>89</v>
      </c>
      <c r="C188" s="88" t="s">
        <v>70</v>
      </c>
      <c r="D188" s="87" t="s">
        <v>192</v>
      </c>
      <c r="E188" s="87" t="s">
        <v>1</v>
      </c>
      <c r="F188" s="89"/>
      <c r="G188" s="90" t="s">
        <v>9</v>
      </c>
      <c r="H188" s="91" t="str">
        <f>"DEFICIENTE &lt;= "&amp;$E$3</f>
        <v>DEFICIENTE &lt;= 90</v>
      </c>
      <c r="I188" s="91" t="str">
        <f>"PROCESO &gt; "&amp;$E$3&amp;"  -  &lt; "&amp;$F$3</f>
        <v>PROCESO &gt; 90  -  &lt; 100</v>
      </c>
      <c r="J188" s="91" t="str">
        <f>"OPTIMO &gt;= "&amp;$F$3</f>
        <v>OPTIMO &gt;= 100</v>
      </c>
      <c r="T188" s="13"/>
      <c r="V188" s="115" t="str">
        <f>$V$1&amp;"  "&amp;V187&amp;"  "&amp;$V$3&amp;"  "&amp;$V$2</f>
        <v>RED. MOYOBAMBA:  NIÑO &gt; 1 AÑO CON 2°SPR,1°REF DPT Y 1°REF APO  - POR MICROREDES :   ENERO - DICIEMBRE 2022</v>
      </c>
      <c r="W188" s="78"/>
    </row>
    <row r="189" spans="1:527" ht="18" customHeight="1" thickBot="1" x14ac:dyDescent="0.3">
      <c r="A189" s="97" t="str">
        <f>Config!$B$15</f>
        <v>RED</v>
      </c>
      <c r="B189" s="98">
        <f>SUM(B190:B198)</f>
        <v>2436</v>
      </c>
      <c r="C189" s="98">
        <f>SUM(C190:C198)</f>
        <v>2436</v>
      </c>
      <c r="D189" s="98">
        <f>SUM(D190:D198)</f>
        <v>1039</v>
      </c>
      <c r="E189" s="98">
        <f>Config!$C$9</f>
        <v>100</v>
      </c>
      <c r="F189" s="99"/>
      <c r="G189" s="98">
        <f t="shared" ref="G189:G197" si="54">IFERROR(ROUND(D189*100/B189,2),0)</f>
        <v>42.65</v>
      </c>
      <c r="H189" s="100">
        <f t="shared" ref="H189:H198" si="55">IF(G189&lt;=$E$3,G189,"")</f>
        <v>42.65</v>
      </c>
      <c r="I189" s="100" t="str">
        <f t="shared" ref="I189:I198" si="56">IF(G189&gt;$E$3,IF(G189&lt;$F$3,G189,""),"")</f>
        <v/>
      </c>
      <c r="J189" s="98" t="str">
        <f t="shared" ref="J189:J198" si="57">IF(G189&gt;=$F$3,G189,"")</f>
        <v/>
      </c>
      <c r="T189" s="13"/>
      <c r="V189" s="77"/>
      <c r="W189" s="78"/>
    </row>
    <row r="190" spans="1:527" ht="18" customHeight="1" x14ac:dyDescent="0.25">
      <c r="A190" s="105" t="str">
        <f>Config!$B$16</f>
        <v>HOSP</v>
      </c>
      <c r="B190" s="106">
        <f>METAS!$AT$13</f>
        <v>0</v>
      </c>
      <c r="C190" s="106">
        <f>ROUNDUP((B190/12)*Config!$C$6,0)</f>
        <v>0</v>
      </c>
      <c r="D190" s="106">
        <f>ACUMULADO!$AT$13</f>
        <v>0</v>
      </c>
      <c r="E190" s="107">
        <f>E189</f>
        <v>100</v>
      </c>
      <c r="F190" s="107"/>
      <c r="G190" s="108">
        <f t="shared" si="54"/>
        <v>0</v>
      </c>
      <c r="H190" s="109">
        <f t="shared" si="55"/>
        <v>0</v>
      </c>
      <c r="I190" s="109" t="str">
        <f t="shared" si="56"/>
        <v/>
      </c>
      <c r="J190" s="110" t="str">
        <f t="shared" si="57"/>
        <v/>
      </c>
      <c r="T190" s="13"/>
      <c r="V190" s="77"/>
      <c r="W190" s="78"/>
    </row>
    <row r="191" spans="1:527" ht="18" customHeight="1" x14ac:dyDescent="0.25">
      <c r="A191" s="111" t="str">
        <f>Config!$B$17</f>
        <v>LLUI</v>
      </c>
      <c r="B191" s="106">
        <f>METAS!$AU$13</f>
        <v>1010</v>
      </c>
      <c r="C191" s="79">
        <f>ROUNDUP((B191/12)*Config!$C$6,0)</f>
        <v>1010</v>
      </c>
      <c r="D191" s="106">
        <f>ACUMULADO!$AU$13</f>
        <v>495</v>
      </c>
      <c r="E191" s="107">
        <f t="shared" ref="E191:E198" si="58">E190</f>
        <v>100</v>
      </c>
      <c r="F191" s="116"/>
      <c r="G191" s="112">
        <f t="shared" si="54"/>
        <v>49.01</v>
      </c>
      <c r="H191" s="113">
        <f t="shared" si="55"/>
        <v>49.01</v>
      </c>
      <c r="I191" s="113" t="str">
        <f t="shared" si="56"/>
        <v/>
      </c>
      <c r="J191" s="114" t="str">
        <f t="shared" si="57"/>
        <v/>
      </c>
      <c r="T191" s="13"/>
      <c r="V191" s="77"/>
      <c r="W191" s="78"/>
    </row>
    <row r="192" spans="1:527" ht="18" customHeight="1" x14ac:dyDescent="0.25">
      <c r="A192" s="111" t="str">
        <f>Config!$B$18</f>
        <v>JERI</v>
      </c>
      <c r="B192" s="106">
        <f>METAS!$AV$13</f>
        <v>97</v>
      </c>
      <c r="C192" s="79">
        <f>ROUNDUP((B192/12)*Config!$C$6,0)</f>
        <v>97</v>
      </c>
      <c r="D192" s="106">
        <f>ACUMULADO!$AV$13</f>
        <v>37</v>
      </c>
      <c r="E192" s="107">
        <f t="shared" si="58"/>
        <v>100</v>
      </c>
      <c r="F192" s="116"/>
      <c r="G192" s="112">
        <f t="shared" si="54"/>
        <v>38.14</v>
      </c>
      <c r="H192" s="113">
        <f t="shared" si="55"/>
        <v>38.14</v>
      </c>
      <c r="I192" s="113" t="str">
        <f t="shared" si="56"/>
        <v/>
      </c>
      <c r="J192" s="114" t="str">
        <f t="shared" si="57"/>
        <v/>
      </c>
      <c r="T192" s="13"/>
      <c r="U192" s="13"/>
      <c r="V192" s="77"/>
    </row>
    <row r="193" spans="1:23" ht="18" customHeight="1" x14ac:dyDescent="0.25">
      <c r="A193" s="111" t="str">
        <f>Config!$B$19</f>
        <v>YANT</v>
      </c>
      <c r="B193" s="106">
        <f>METAS!$AW$13</f>
        <v>181</v>
      </c>
      <c r="C193" s="79">
        <f>ROUNDUP((B193/12)*Config!$C$6,0)</f>
        <v>181</v>
      </c>
      <c r="D193" s="106">
        <f>ACUMULADO!$AW$13</f>
        <v>70</v>
      </c>
      <c r="E193" s="107">
        <f t="shared" si="58"/>
        <v>100</v>
      </c>
      <c r="F193" s="116"/>
      <c r="G193" s="112">
        <f t="shared" si="54"/>
        <v>38.67</v>
      </c>
      <c r="H193" s="113">
        <f t="shared" si="55"/>
        <v>38.67</v>
      </c>
      <c r="I193" s="113" t="str">
        <f t="shared" si="56"/>
        <v/>
      </c>
      <c r="J193" s="114" t="str">
        <f t="shared" si="57"/>
        <v/>
      </c>
      <c r="T193" s="13"/>
      <c r="U193" s="13"/>
      <c r="V193" s="77"/>
    </row>
    <row r="194" spans="1:23" ht="18" customHeight="1" x14ac:dyDescent="0.25">
      <c r="A194" s="111" t="str">
        <f>Config!$B$20</f>
        <v>SORI</v>
      </c>
      <c r="B194" s="106">
        <f>METAS!$AX$13</f>
        <v>483</v>
      </c>
      <c r="C194" s="79">
        <f>ROUNDUP((B194/12)*Config!$C$6,0)</f>
        <v>483</v>
      </c>
      <c r="D194" s="106">
        <f>ACUMULADO!$AX$13</f>
        <v>243</v>
      </c>
      <c r="E194" s="107">
        <f t="shared" si="58"/>
        <v>100</v>
      </c>
      <c r="F194" s="116"/>
      <c r="G194" s="112">
        <f t="shared" si="54"/>
        <v>50.31</v>
      </c>
      <c r="H194" s="113">
        <f t="shared" si="55"/>
        <v>50.31</v>
      </c>
      <c r="I194" s="113" t="str">
        <f t="shared" si="56"/>
        <v/>
      </c>
      <c r="J194" s="114" t="str">
        <f t="shared" si="57"/>
        <v/>
      </c>
      <c r="T194" s="13"/>
      <c r="U194" s="13"/>
      <c r="V194" s="77"/>
    </row>
    <row r="195" spans="1:23" ht="18" customHeight="1" x14ac:dyDescent="0.25">
      <c r="A195" s="111" t="str">
        <f>Config!$B$21</f>
        <v>JEPE</v>
      </c>
      <c r="B195" s="106">
        <f>METAS!$AY$13</f>
        <v>187</v>
      </c>
      <c r="C195" s="79">
        <f>ROUNDUP((B195/12)*Config!$C$6,0)</f>
        <v>187</v>
      </c>
      <c r="D195" s="106">
        <f>ACUMULADO!$AY$13</f>
        <v>87</v>
      </c>
      <c r="E195" s="107">
        <f t="shared" si="58"/>
        <v>100</v>
      </c>
      <c r="F195" s="116"/>
      <c r="G195" s="112">
        <f>IFERROR(ROUND(D195*100/B195,2),0)</f>
        <v>46.52</v>
      </c>
      <c r="H195" s="113">
        <f t="shared" si="55"/>
        <v>46.52</v>
      </c>
      <c r="I195" s="113" t="str">
        <f t="shared" si="56"/>
        <v/>
      </c>
      <c r="J195" s="114" t="str">
        <f t="shared" si="57"/>
        <v/>
      </c>
      <c r="T195" s="13"/>
      <c r="V195" s="77"/>
      <c r="W195" s="78"/>
    </row>
    <row r="196" spans="1:23" ht="18" customHeight="1" x14ac:dyDescent="0.25">
      <c r="A196" s="111" t="str">
        <f>Config!$B$22</f>
        <v>ROQU</v>
      </c>
      <c r="B196" s="106">
        <f>METAS!$AZ$13</f>
        <v>167</v>
      </c>
      <c r="C196" s="79">
        <f>ROUNDUP((B196/12)*Config!$C$6,0)</f>
        <v>167</v>
      </c>
      <c r="D196" s="106">
        <f>ACUMULADO!$AZ$13</f>
        <v>34</v>
      </c>
      <c r="E196" s="107">
        <f t="shared" si="58"/>
        <v>100</v>
      </c>
      <c r="F196" s="116"/>
      <c r="G196" s="112">
        <f>IFERROR(ROUND(D196*100/B196,2),0)</f>
        <v>20.36</v>
      </c>
      <c r="H196" s="113">
        <f t="shared" si="55"/>
        <v>20.36</v>
      </c>
      <c r="I196" s="113" t="str">
        <f t="shared" si="56"/>
        <v/>
      </c>
      <c r="J196" s="114" t="str">
        <f t="shared" si="57"/>
        <v/>
      </c>
      <c r="T196" s="13"/>
      <c r="V196" s="14"/>
      <c r="W196" s="78"/>
    </row>
    <row r="197" spans="1:23" ht="18" customHeight="1" x14ac:dyDescent="0.25">
      <c r="A197" s="111" t="str">
        <f>Config!$B$23</f>
        <v>CALZ</v>
      </c>
      <c r="B197" s="106">
        <f>METAS!$BA$13</f>
        <v>151</v>
      </c>
      <c r="C197" s="79">
        <f>ROUNDUP((B197/12)*Config!$C$6,0)</f>
        <v>151</v>
      </c>
      <c r="D197" s="106">
        <f>ACUMULADO!$BA$13</f>
        <v>52</v>
      </c>
      <c r="E197" s="107">
        <f t="shared" si="58"/>
        <v>100</v>
      </c>
      <c r="F197" s="116"/>
      <c r="G197" s="112">
        <f t="shared" si="54"/>
        <v>34.44</v>
      </c>
      <c r="H197" s="113">
        <f t="shared" si="55"/>
        <v>34.44</v>
      </c>
      <c r="I197" s="113" t="str">
        <f t="shared" si="56"/>
        <v/>
      </c>
      <c r="J197" s="114" t="str">
        <f t="shared" si="57"/>
        <v/>
      </c>
      <c r="T197" s="13"/>
      <c r="U197" s="13"/>
      <c r="V197" s="14"/>
    </row>
    <row r="198" spans="1:23" ht="18" customHeight="1" x14ac:dyDescent="0.25">
      <c r="A198" s="111" t="str">
        <f>Config!$B$24</f>
        <v>PUEB</v>
      </c>
      <c r="B198" s="106">
        <f>METAS!$BB$13</f>
        <v>160</v>
      </c>
      <c r="C198" s="79">
        <f>ROUNDUP((B198/12)*Config!$C$6,0)</f>
        <v>160</v>
      </c>
      <c r="D198" s="106">
        <f>ACUMULADO!$BB$13</f>
        <v>21</v>
      </c>
      <c r="E198" s="107">
        <f t="shared" si="58"/>
        <v>100</v>
      </c>
      <c r="F198" s="116"/>
      <c r="G198" s="112">
        <f t="shared" ref="G198" si="59">IFERROR(ROUND(D198*100/B198,2),0)</f>
        <v>13.13</v>
      </c>
      <c r="H198" s="113">
        <f t="shared" si="55"/>
        <v>13.13</v>
      </c>
      <c r="I198" s="113" t="str">
        <f t="shared" si="56"/>
        <v/>
      </c>
      <c r="J198" s="114" t="str">
        <f t="shared" si="57"/>
        <v/>
      </c>
      <c r="T198" s="13"/>
      <c r="V198" s="14"/>
      <c r="W198" s="78"/>
    </row>
    <row r="199" spans="1:23" ht="18" customHeight="1" x14ac:dyDescent="0.25">
      <c r="C199"/>
      <c r="D199" s="81"/>
      <c r="E199"/>
      <c r="F199"/>
      <c r="G199"/>
      <c r="H199"/>
      <c r="I199"/>
      <c r="J199"/>
      <c r="T199" s="13"/>
      <c r="U199" s="13"/>
    </row>
    <row r="200" spans="1:23" ht="18" customHeight="1" x14ac:dyDescent="0.25">
      <c r="C200"/>
      <c r="D200"/>
      <c r="E200"/>
      <c r="F200"/>
      <c r="G200"/>
      <c r="H200"/>
      <c r="I200"/>
      <c r="J200"/>
      <c r="T200" s="13"/>
      <c r="U200" s="13"/>
    </row>
    <row r="201" spans="1:23" ht="18" customHeight="1" x14ac:dyDescent="0.25">
      <c r="C201"/>
      <c r="D201"/>
      <c r="E201"/>
      <c r="F201"/>
      <c r="G201"/>
      <c r="H201"/>
      <c r="I201"/>
      <c r="J201"/>
      <c r="T201" s="13"/>
      <c r="U201" s="13"/>
    </row>
    <row r="202" spans="1:23" ht="18" customHeight="1" x14ac:dyDescent="0.25">
      <c r="C202"/>
      <c r="D202"/>
      <c r="E202"/>
      <c r="F202"/>
      <c r="G202"/>
      <c r="H202"/>
      <c r="I202"/>
      <c r="J202"/>
      <c r="T202" s="13"/>
      <c r="U202" s="13"/>
    </row>
    <row r="203" spans="1:23" ht="18" customHeight="1" x14ac:dyDescent="0.25">
      <c r="A203" s="117"/>
      <c r="B203" s="83"/>
      <c r="D203" s="83"/>
      <c r="E203" s="83"/>
      <c r="I203" s="83"/>
      <c r="J203" s="83"/>
      <c r="T203" s="13"/>
      <c r="W203" s="78"/>
    </row>
    <row r="204" spans="1:23" ht="18" customHeight="1" x14ac:dyDescent="0.25">
      <c r="A204" s="117"/>
      <c r="B204" s="83"/>
      <c r="D204" s="83"/>
      <c r="E204" s="83"/>
      <c r="I204" s="83"/>
      <c r="J204" s="83"/>
      <c r="T204" s="13"/>
      <c r="V204" s="14"/>
      <c r="W204" s="78"/>
    </row>
    <row r="205" spans="1:23" ht="18" customHeight="1" x14ac:dyDescent="0.25">
      <c r="B205" s="83"/>
      <c r="D205" s="83"/>
      <c r="E205" s="83"/>
      <c r="I205" s="83"/>
      <c r="J205" s="83"/>
      <c r="T205" s="13"/>
      <c r="V205" s="14"/>
      <c r="W205" s="78"/>
    </row>
    <row r="206" spans="1:23" ht="18" hidden="1" customHeight="1" x14ac:dyDescent="0.25">
      <c r="B206" s="83"/>
      <c r="D206" s="83"/>
      <c r="E206" s="83"/>
      <c r="I206" s="83"/>
      <c r="J206" s="83"/>
      <c r="T206" s="13"/>
      <c r="V206" s="14"/>
      <c r="W206" s="78"/>
    </row>
    <row r="207" spans="1:23" ht="18" hidden="1" customHeight="1" x14ac:dyDescent="0.25">
      <c r="B207" s="121" t="s">
        <v>90</v>
      </c>
      <c r="C207" s="122"/>
      <c r="D207" s="123"/>
      <c r="E207" s="123"/>
      <c r="F207" s="124"/>
      <c r="I207" s="83"/>
      <c r="J207" s="83"/>
      <c r="T207" s="13"/>
      <c r="U207" s="13"/>
      <c r="V207" s="14"/>
    </row>
    <row r="208" spans="1:23" ht="18" hidden="1" customHeight="1" x14ac:dyDescent="0.25">
      <c r="A208" s="84" t="s">
        <v>91</v>
      </c>
      <c r="B208" s="123"/>
      <c r="C208" s="122"/>
      <c r="D208" s="123"/>
      <c r="E208" s="123"/>
      <c r="F208" s="124"/>
      <c r="I208" s="83"/>
      <c r="J208" s="83"/>
      <c r="T208" s="13"/>
      <c r="U208" s="13"/>
      <c r="V208" s="77" t="s">
        <v>92</v>
      </c>
    </row>
    <row r="209" spans="1:26" ht="48" hidden="1" customHeight="1" thickBot="1" x14ac:dyDescent="0.25">
      <c r="A209" s="86" t="s">
        <v>2</v>
      </c>
      <c r="B209" s="87"/>
      <c r="C209" s="88" t="s">
        <v>93</v>
      </c>
      <c r="D209" s="87" t="s">
        <v>94</v>
      </c>
      <c r="E209" s="87" t="s">
        <v>1</v>
      </c>
      <c r="F209" s="89"/>
      <c r="G209" s="90" t="s">
        <v>9</v>
      </c>
      <c r="H209" s="91" t="s">
        <v>95</v>
      </c>
      <c r="I209" s="91" t="s">
        <v>96</v>
      </c>
      <c r="J209" s="91" t="s">
        <v>97</v>
      </c>
      <c r="T209" s="13"/>
      <c r="U209" s="13"/>
      <c r="V209" s="115" t="str">
        <f>$V$1&amp;"  "&amp;V208&amp;"  "&amp;$V$3&amp;"  "&amp;$V$2</f>
        <v>RED. MOYOBAMBA:  PORCENTAJE DE DESERCION VACUNA PENTAVALENTE EN MENORES DE 1 AÑO  - POR MICROREDES :   ENERO - DICIEMBRE 2022</v>
      </c>
    </row>
    <row r="210" spans="1:26" ht="18" hidden="1" customHeight="1" thickBot="1" x14ac:dyDescent="0.3">
      <c r="A210" s="97" t="str">
        <f>Config!$B$15</f>
        <v>RED</v>
      </c>
      <c r="B210" s="98">
        <f>SUM(B211:B219)</f>
        <v>0</v>
      </c>
      <c r="C210" s="98">
        <f>SUM(C211:C219)</f>
        <v>0</v>
      </c>
      <c r="D210" s="98" t="e">
        <f>SUM(D211:D219)</f>
        <v>#REF!</v>
      </c>
      <c r="E210" s="98">
        <f>Config!$D$9</f>
        <v>100</v>
      </c>
      <c r="F210" s="99"/>
      <c r="G210" s="98" t="e">
        <f t="shared" ref="G210:G218" si="60">(C210-D210)*100/C210</f>
        <v>#REF!</v>
      </c>
      <c r="H210" s="100" t="e">
        <f t="shared" ref="H210:H218" si="61">IF(G210&lt;=$Y$216,G210,IF(G210&gt;$X$216,G210,""))</f>
        <v>#REF!</v>
      </c>
      <c r="I210" s="100" t="e">
        <f t="shared" ref="I210:I218" si="62">IF(AND(G210&gt;$Y$216,G210&lt;$X$214),G210,IF(AND(G210&gt;$X$214,G210&lt;$X$216),G210,""))</f>
        <v>#REF!</v>
      </c>
      <c r="J210" s="98" t="e">
        <f t="shared" ref="J210:J218" si="63">IF(G210=$X$214,G210,"")</f>
        <v>#REF!</v>
      </c>
      <c r="T210" s="13"/>
      <c r="U210" s="13"/>
      <c r="V210" s="77"/>
    </row>
    <row r="211" spans="1:26" ht="18" hidden="1" customHeight="1" x14ac:dyDescent="0.25">
      <c r="A211" s="105" t="str">
        <f>Config!$B$16</f>
        <v>HOSP</v>
      </c>
      <c r="B211" s="106"/>
      <c r="C211" s="106">
        <f>ACUMULADO!$AT$120</f>
        <v>0</v>
      </c>
      <c r="D211" s="106" t="e">
        <f>ACUMULADO!#REF!</f>
        <v>#REF!</v>
      </c>
      <c r="E211" s="106">
        <f>E210</f>
        <v>100</v>
      </c>
      <c r="F211" s="107"/>
      <c r="G211" s="108" t="e">
        <f t="shared" si="60"/>
        <v>#REF!</v>
      </c>
      <c r="H211" s="109" t="e">
        <f t="shared" si="61"/>
        <v>#REF!</v>
      </c>
      <c r="I211" s="109" t="e">
        <f t="shared" si="62"/>
        <v>#REF!</v>
      </c>
      <c r="J211" s="110" t="e">
        <f t="shared" si="63"/>
        <v>#REF!</v>
      </c>
      <c r="T211" s="13"/>
      <c r="U211" s="13"/>
      <c r="V211" s="77" t="str">
        <f>"El gráfico muestra el avance en % donde se  observa deserción positiva y negativa : un nivel optimo es cuando hay 0 desercion, en proceso de -5 hasta +5 pasado esos parametos se considera un nivel feficiente"</f>
        <v>El gráfico muestra el avance en % donde se  observa deserción positiva y negativa : un nivel optimo es cuando hay 0 desercion, en proceso de -5 hasta +5 pasado esos parametos se considera un nivel feficiente</v>
      </c>
    </row>
    <row r="212" spans="1:26" ht="18" hidden="1" customHeight="1" x14ac:dyDescent="0.25">
      <c r="A212" s="111" t="str">
        <f>Config!$B$17</f>
        <v>LLUI</v>
      </c>
      <c r="B212" s="79"/>
      <c r="C212" s="79">
        <f>ACUMULADO!$AU$120</f>
        <v>0</v>
      </c>
      <c r="D212" s="79" t="e">
        <f>ACUMULADO!#REF!</f>
        <v>#REF!</v>
      </c>
      <c r="E212" s="79">
        <f>E217</f>
        <v>100</v>
      </c>
      <c r="F212" s="116"/>
      <c r="G212" s="112" t="e">
        <f t="shared" si="60"/>
        <v>#REF!</v>
      </c>
      <c r="H212" s="113" t="e">
        <f>IF(G212&lt;=$Y$216,G212,IF(G212&gt;$X$216,G212,""))</f>
        <v>#REF!</v>
      </c>
      <c r="I212" s="113" t="e">
        <f t="shared" si="62"/>
        <v>#REF!</v>
      </c>
      <c r="J212" s="114" t="e">
        <f t="shared" si="63"/>
        <v>#REF!</v>
      </c>
      <c r="T212" s="13"/>
      <c r="U212" s="13"/>
      <c r="V212" s="77"/>
    </row>
    <row r="213" spans="1:26" ht="18" hidden="1" customHeight="1" x14ac:dyDescent="0.25">
      <c r="A213" s="111" t="str">
        <f>Config!$B$18</f>
        <v>JERI</v>
      </c>
      <c r="B213" s="79"/>
      <c r="C213" s="79">
        <f>ACUMULADO!$AV$120</f>
        <v>0</v>
      </c>
      <c r="D213" s="79" t="e">
        <f>ACUMULADO!#REF!</f>
        <v>#REF!</v>
      </c>
      <c r="E213" s="79">
        <f>E216</f>
        <v>100</v>
      </c>
      <c r="F213" s="116"/>
      <c r="G213" s="112" t="e">
        <f t="shared" si="60"/>
        <v>#REF!</v>
      </c>
      <c r="H213" s="113" t="e">
        <f t="shared" si="61"/>
        <v>#REF!</v>
      </c>
      <c r="I213" s="113" t="e">
        <f t="shared" si="62"/>
        <v>#REF!</v>
      </c>
      <c r="J213" s="114" t="e">
        <f t="shared" si="63"/>
        <v>#REF!</v>
      </c>
      <c r="T213" s="13"/>
      <c r="U213" s="13"/>
      <c r="V213" s="77"/>
      <c r="W213" s="30" t="s">
        <v>98</v>
      </c>
      <c r="X213" s="126">
        <v>4.99</v>
      </c>
      <c r="Y213" s="126">
        <v>-4.99</v>
      </c>
      <c r="Z213" s="127"/>
    </row>
    <row r="214" spans="1:26" ht="18" hidden="1" customHeight="1" x14ac:dyDescent="0.25">
      <c r="A214" s="111" t="str">
        <f>Config!$B$19</f>
        <v>YANT</v>
      </c>
      <c r="B214" s="79"/>
      <c r="C214" s="79">
        <f>ACUMULADO!$AW$120</f>
        <v>0</v>
      </c>
      <c r="D214" s="79" t="e">
        <f>ACUMULADO!#REF!</f>
        <v>#REF!</v>
      </c>
      <c r="E214" s="79">
        <f t="shared" ref="E214:E215" si="64">E213</f>
        <v>100</v>
      </c>
      <c r="F214" s="116"/>
      <c r="G214" s="112" t="e">
        <f t="shared" si="60"/>
        <v>#REF!</v>
      </c>
      <c r="H214" s="113" t="e">
        <f t="shared" si="61"/>
        <v>#REF!</v>
      </c>
      <c r="I214" s="113" t="e">
        <f t="shared" si="62"/>
        <v>#REF!</v>
      </c>
      <c r="J214" s="114" t="e">
        <f t="shared" si="63"/>
        <v>#REF!</v>
      </c>
      <c r="T214" s="13"/>
      <c r="U214" s="13"/>
      <c r="V214" s="77"/>
      <c r="W214" s="30" t="s">
        <v>99</v>
      </c>
      <c r="X214" s="126">
        <v>0</v>
      </c>
      <c r="Y214" s="126"/>
      <c r="Z214" s="127"/>
    </row>
    <row r="215" spans="1:26" ht="18" hidden="1" customHeight="1" x14ac:dyDescent="0.25">
      <c r="A215" s="111" t="str">
        <f>Config!$B$20</f>
        <v>SORI</v>
      </c>
      <c r="B215" s="79"/>
      <c r="C215" s="79">
        <f>ACUMULADO!$AX$120</f>
        <v>0</v>
      </c>
      <c r="D215" s="79" t="e">
        <f>ACUMULADO!#REF!</f>
        <v>#REF!</v>
      </c>
      <c r="E215" s="79">
        <f t="shared" si="64"/>
        <v>100</v>
      </c>
      <c r="F215" s="116"/>
      <c r="G215" s="112" t="e">
        <f t="shared" si="60"/>
        <v>#REF!</v>
      </c>
      <c r="H215" s="113" t="e">
        <f t="shared" si="61"/>
        <v>#REF!</v>
      </c>
      <c r="I215" s="113" t="e">
        <f t="shared" si="62"/>
        <v>#REF!</v>
      </c>
      <c r="J215" s="114" t="e">
        <f t="shared" si="63"/>
        <v>#REF!</v>
      </c>
      <c r="T215" s="13"/>
      <c r="U215" s="13"/>
      <c r="V215" s="77"/>
      <c r="X215" s="127"/>
      <c r="Y215" s="127"/>
      <c r="Z215" s="127"/>
    </row>
    <row r="216" spans="1:26" ht="18" hidden="1" customHeight="1" x14ac:dyDescent="0.25">
      <c r="A216" s="111" t="str">
        <f>Config!$B$21</f>
        <v>JEPE</v>
      </c>
      <c r="B216" s="79"/>
      <c r="C216" s="79">
        <f>ACUMULADO!$AY$120</f>
        <v>0</v>
      </c>
      <c r="D216" s="79" t="e">
        <f>ACUMULADO!#REF!</f>
        <v>#REF!</v>
      </c>
      <c r="E216" s="79">
        <f>E212</f>
        <v>100</v>
      </c>
      <c r="F216" s="116"/>
      <c r="G216" s="112" t="e">
        <f>(C216-D216)*100/C216</f>
        <v>#REF!</v>
      </c>
      <c r="H216" s="113" t="e">
        <f t="shared" si="61"/>
        <v>#REF!</v>
      </c>
      <c r="I216" s="113" t="e">
        <f t="shared" si="62"/>
        <v>#REF!</v>
      </c>
      <c r="J216" s="114" t="e">
        <f t="shared" si="63"/>
        <v>#REF!</v>
      </c>
      <c r="T216" s="13"/>
      <c r="U216" s="13"/>
      <c r="V216" s="77"/>
      <c r="W216" s="30" t="s">
        <v>100</v>
      </c>
      <c r="X216" s="126">
        <v>5</v>
      </c>
      <c r="Y216" s="126">
        <v>-5</v>
      </c>
      <c r="Z216" s="127"/>
    </row>
    <row r="217" spans="1:26" ht="18" hidden="1" customHeight="1" x14ac:dyDescent="0.25">
      <c r="A217" s="111" t="str">
        <f>Config!$B$22</f>
        <v>ROQU</v>
      </c>
      <c r="B217" s="79"/>
      <c r="C217" s="79">
        <f>ACUMULADO!$AZ$120</f>
        <v>0</v>
      </c>
      <c r="D217" s="79" t="e">
        <f>ACUMULADO!#REF!</f>
        <v>#REF!</v>
      </c>
      <c r="E217" s="79">
        <f>E211</f>
        <v>100</v>
      </c>
      <c r="F217" s="116"/>
      <c r="G217" s="112" t="e">
        <f>(C217-D217)*100/C217</f>
        <v>#REF!</v>
      </c>
      <c r="H217" s="113" t="e">
        <f t="shared" si="61"/>
        <v>#REF!</v>
      </c>
      <c r="I217" s="113" t="e">
        <f t="shared" si="62"/>
        <v>#REF!</v>
      </c>
      <c r="J217" s="114" t="e">
        <f t="shared" si="63"/>
        <v>#REF!</v>
      </c>
      <c r="T217" s="13"/>
      <c r="U217" s="13"/>
    </row>
    <row r="218" spans="1:26" ht="18" hidden="1" customHeight="1" x14ac:dyDescent="0.25">
      <c r="A218" s="111" t="str">
        <f>Config!$B$23</f>
        <v>CALZ</v>
      </c>
      <c r="B218" s="79"/>
      <c r="C218" s="79">
        <f>ACUMULADO!$BA$120</f>
        <v>0</v>
      </c>
      <c r="D218" s="79" t="e">
        <f>ACUMULADO!#REF!</f>
        <v>#REF!</v>
      </c>
      <c r="E218" s="79">
        <f>E215</f>
        <v>100</v>
      </c>
      <c r="F218" s="116"/>
      <c r="G218" s="112" t="e">
        <f t="shared" si="60"/>
        <v>#REF!</v>
      </c>
      <c r="H218" s="113" t="e">
        <f t="shared" si="61"/>
        <v>#REF!</v>
      </c>
      <c r="I218" s="113" t="e">
        <f t="shared" si="62"/>
        <v>#REF!</v>
      </c>
      <c r="J218" s="114" t="e">
        <f t="shared" si="63"/>
        <v>#REF!</v>
      </c>
      <c r="T218" s="13"/>
      <c r="U218" s="13"/>
    </row>
    <row r="219" spans="1:26" ht="18" hidden="1" customHeight="1" x14ac:dyDescent="0.25">
      <c r="A219" s="111"/>
      <c r="B219" s="79"/>
      <c r="C219" s="79"/>
      <c r="D219" s="79"/>
      <c r="E219" s="79"/>
      <c r="F219" s="116"/>
      <c r="G219" s="112"/>
      <c r="H219" s="113"/>
      <c r="I219" s="113"/>
      <c r="J219" s="114"/>
      <c r="T219" s="13"/>
      <c r="U219" s="13"/>
      <c r="V219" s="14"/>
    </row>
    <row r="220" spans="1:26" ht="18" hidden="1" customHeight="1" x14ac:dyDescent="0.25">
      <c r="A220" s="117"/>
      <c r="B220" s="83"/>
      <c r="D220" s="81"/>
      <c r="E220" s="83"/>
      <c r="I220" s="83"/>
      <c r="J220" s="83"/>
      <c r="T220" s="13"/>
      <c r="U220" s="13"/>
    </row>
    <row r="221" spans="1:26" ht="18" hidden="1" customHeight="1" x14ac:dyDescent="0.25">
      <c r="A221" s="117"/>
      <c r="B221" s="83"/>
      <c r="D221" s="83"/>
      <c r="E221" s="83"/>
      <c r="I221" s="83"/>
      <c r="J221" s="83"/>
      <c r="T221" s="13"/>
      <c r="U221" s="13"/>
    </row>
    <row r="222" spans="1:26" ht="18" hidden="1" customHeight="1" x14ac:dyDescent="0.25">
      <c r="A222" s="117"/>
      <c r="B222" s="83"/>
      <c r="D222" s="83"/>
      <c r="E222" s="83"/>
      <c r="I222" s="83"/>
      <c r="J222" s="83"/>
      <c r="T222" s="13"/>
      <c r="U222" s="13"/>
    </row>
    <row r="223" spans="1:26" ht="18" hidden="1" customHeight="1" x14ac:dyDescent="0.25">
      <c r="A223" s="117"/>
      <c r="B223" s="83"/>
      <c r="D223" s="83"/>
      <c r="E223" s="83"/>
      <c r="I223" s="83"/>
      <c r="J223" s="83"/>
      <c r="T223" s="13"/>
      <c r="U223" s="13"/>
    </row>
    <row r="224" spans="1:26" ht="18" hidden="1" customHeight="1" x14ac:dyDescent="0.25">
      <c r="A224" s="117"/>
      <c r="B224" s="83"/>
      <c r="D224" s="83"/>
      <c r="E224" s="83"/>
      <c r="I224" s="83"/>
      <c r="J224" s="83"/>
      <c r="T224" s="13"/>
      <c r="U224" s="13"/>
    </row>
    <row r="225" spans="1:22" ht="18" hidden="1" customHeight="1" x14ac:dyDescent="0.25">
      <c r="A225" s="117"/>
      <c r="B225" s="83"/>
      <c r="D225" s="83"/>
      <c r="E225" s="83"/>
      <c r="I225" s="83"/>
      <c r="J225" s="83"/>
      <c r="T225" s="13"/>
      <c r="U225" s="13"/>
    </row>
    <row r="226" spans="1:22" ht="18" hidden="1" customHeight="1" x14ac:dyDescent="0.25">
      <c r="A226" s="117"/>
      <c r="B226" s="83"/>
      <c r="D226" s="83"/>
      <c r="E226" s="83"/>
      <c r="I226" s="83"/>
      <c r="J226" s="83"/>
      <c r="T226" s="13"/>
      <c r="U226" s="13"/>
    </row>
    <row r="227" spans="1:22" ht="18" hidden="1" customHeight="1" x14ac:dyDescent="0.25">
      <c r="A227" s="117"/>
      <c r="B227" s="83"/>
      <c r="D227" s="83"/>
      <c r="E227" s="83"/>
      <c r="I227" s="83"/>
      <c r="J227" s="83"/>
      <c r="T227" s="13"/>
      <c r="U227" s="13"/>
      <c r="V227" s="14"/>
    </row>
    <row r="228" spans="1:22" ht="18" hidden="1" customHeight="1" x14ac:dyDescent="0.25">
      <c r="A228" s="84" t="s">
        <v>101</v>
      </c>
      <c r="I228" s="83"/>
      <c r="J228" s="83"/>
      <c r="T228" s="13"/>
      <c r="U228" s="13"/>
      <c r="V228" s="14"/>
    </row>
    <row r="229" spans="1:22" ht="48" hidden="1" customHeight="1" thickBot="1" x14ac:dyDescent="0.25">
      <c r="A229" s="86" t="s">
        <v>2</v>
      </c>
      <c r="B229" s="87"/>
      <c r="C229" s="88" t="s">
        <v>102</v>
      </c>
      <c r="D229" s="87" t="s">
        <v>103</v>
      </c>
      <c r="E229" s="87" t="s">
        <v>1</v>
      </c>
      <c r="F229" s="89"/>
      <c r="G229" s="90" t="s">
        <v>9</v>
      </c>
      <c r="H229" s="91" t="s">
        <v>95</v>
      </c>
      <c r="I229" s="91" t="s">
        <v>96</v>
      </c>
      <c r="J229" s="91" t="s">
        <v>97</v>
      </c>
      <c r="T229" s="13"/>
      <c r="U229" s="13"/>
      <c r="V229" s="77" t="s">
        <v>104</v>
      </c>
    </row>
    <row r="230" spans="1:22" ht="18" hidden="1" customHeight="1" thickBot="1" x14ac:dyDescent="0.3">
      <c r="A230" s="97" t="str">
        <f>Config!$B$15</f>
        <v>RED</v>
      </c>
      <c r="B230" s="98">
        <f>SUM(B231:B239)</f>
        <v>0</v>
      </c>
      <c r="C230" s="98">
        <f>SUM(C231:C239)</f>
        <v>0</v>
      </c>
      <c r="D230" s="98" t="e">
        <f>SUM(D231:D239)</f>
        <v>#REF!</v>
      </c>
      <c r="E230" s="98">
        <f>Config!$D$9</f>
        <v>100</v>
      </c>
      <c r="F230" s="99"/>
      <c r="G230" s="98" t="e">
        <f t="shared" ref="G230:G238" si="65">(C230-D230)*100/C230</f>
        <v>#REF!</v>
      </c>
      <c r="H230" s="100" t="e">
        <f t="shared" ref="H230:H238" si="66">IF(G230&lt;=$Y$216,G230,IF(G230&gt;$X$216,G230,""))</f>
        <v>#REF!</v>
      </c>
      <c r="I230" s="100" t="e">
        <f t="shared" ref="I230:I238" si="67">IF(AND(G230&gt;$Y$216,G230&lt;$X$214),G230,IF(AND(G230&gt;$X$214,G230&lt;$X$216),G230,""))</f>
        <v>#REF!</v>
      </c>
      <c r="J230" s="98" t="e">
        <f t="shared" ref="J230:J238" si="68">IF(G230=$X$214,G230,"")</f>
        <v>#REF!</v>
      </c>
      <c r="T230" s="13"/>
      <c r="U230" s="13"/>
      <c r="V230" s="115" t="str">
        <f>$V$1&amp;"  "&amp;V229&amp;"  "&amp;$V$3&amp;"  "&amp;$V$2</f>
        <v>RED. MOYOBAMBA:  PORCENTAJE DE DESERCION VACUNA NEUMOCOCO EN MENORES DE 1 AÑO  - POR MICROREDES :   ENERO - DICIEMBRE 2022</v>
      </c>
    </row>
    <row r="231" spans="1:22" ht="18" hidden="1" customHeight="1" x14ac:dyDescent="0.25">
      <c r="A231" s="105" t="str">
        <f>Config!$B$16</f>
        <v>HOSP</v>
      </c>
      <c r="B231" s="106"/>
      <c r="C231" s="106">
        <f>ACUMULADO!$AT$116</f>
        <v>0</v>
      </c>
      <c r="D231" s="106" t="e">
        <f>ACUMULADO!#REF!</f>
        <v>#REF!</v>
      </c>
      <c r="E231" s="106">
        <f>E230</f>
        <v>100</v>
      </c>
      <c r="F231" s="107"/>
      <c r="G231" s="108" t="e">
        <f t="shared" si="65"/>
        <v>#REF!</v>
      </c>
      <c r="H231" s="109" t="e">
        <f t="shared" si="66"/>
        <v>#REF!</v>
      </c>
      <c r="I231" s="109" t="e">
        <f t="shared" si="67"/>
        <v>#REF!</v>
      </c>
      <c r="J231" s="110" t="e">
        <f t="shared" si="68"/>
        <v>#REF!</v>
      </c>
      <c r="T231" s="13"/>
      <c r="U231" s="13"/>
      <c r="V231" s="77" t="str">
        <f>"El gráfico muestra el avance en % donde se  observa deserción positiva y negativa : un nivel optimo es cuando hay 0 desercion, en proceso de -5 hasta +5 pasado esos parametos se considera un nivel feficiente"</f>
        <v>El gráfico muestra el avance en % donde se  observa deserción positiva y negativa : un nivel optimo es cuando hay 0 desercion, en proceso de -5 hasta +5 pasado esos parametos se considera un nivel feficiente</v>
      </c>
    </row>
    <row r="232" spans="1:22" ht="18" hidden="1" customHeight="1" x14ac:dyDescent="0.25">
      <c r="A232" s="111" t="str">
        <f>Config!$B$17</f>
        <v>LLUI</v>
      </c>
      <c r="B232" s="79"/>
      <c r="C232" s="79">
        <f>ACUMULADO!$AU$116</f>
        <v>0</v>
      </c>
      <c r="D232" s="79" t="e">
        <f>ACUMULADO!#REF!</f>
        <v>#REF!</v>
      </c>
      <c r="E232" s="79">
        <f>E237</f>
        <v>100</v>
      </c>
      <c r="F232" s="116"/>
      <c r="G232" s="112" t="e">
        <f>(C232-D232)*100/C232</f>
        <v>#REF!</v>
      </c>
      <c r="H232" s="113" t="e">
        <f t="shared" si="66"/>
        <v>#REF!</v>
      </c>
      <c r="I232" s="113" t="e">
        <f t="shared" si="67"/>
        <v>#REF!</v>
      </c>
      <c r="J232" s="114" t="e">
        <f t="shared" si="68"/>
        <v>#REF!</v>
      </c>
      <c r="T232" s="13"/>
      <c r="U232" s="13"/>
      <c r="V232" s="14"/>
    </row>
    <row r="233" spans="1:22" ht="18" hidden="1" customHeight="1" x14ac:dyDescent="0.25">
      <c r="A233" s="111" t="str">
        <f>Config!$B$18</f>
        <v>JERI</v>
      </c>
      <c r="B233" s="79"/>
      <c r="C233" s="79">
        <f>ACUMULADO!$AV$116</f>
        <v>0</v>
      </c>
      <c r="D233" s="79" t="e">
        <f>ACUMULADO!#REF!</f>
        <v>#REF!</v>
      </c>
      <c r="E233" s="79">
        <f>E236</f>
        <v>100</v>
      </c>
      <c r="F233" s="116"/>
      <c r="G233" s="112" t="e">
        <f t="shared" si="65"/>
        <v>#REF!</v>
      </c>
      <c r="H233" s="113" t="e">
        <f t="shared" si="66"/>
        <v>#REF!</v>
      </c>
      <c r="I233" s="113" t="e">
        <f t="shared" si="67"/>
        <v>#REF!</v>
      </c>
      <c r="J233" s="114" t="e">
        <f t="shared" si="68"/>
        <v>#REF!</v>
      </c>
      <c r="T233" s="13"/>
      <c r="U233" s="13"/>
      <c r="V233" s="14"/>
    </row>
    <row r="234" spans="1:22" ht="18" hidden="1" customHeight="1" x14ac:dyDescent="0.25">
      <c r="A234" s="111" t="str">
        <f>Config!$B$19</f>
        <v>YANT</v>
      </c>
      <c r="B234" s="79"/>
      <c r="C234" s="79">
        <f>ACUMULADO!$AW$116</f>
        <v>0</v>
      </c>
      <c r="D234" s="79" t="e">
        <f>ACUMULADO!#REF!</f>
        <v>#REF!</v>
      </c>
      <c r="E234" s="79">
        <f t="shared" ref="E234:E235" si="69">E233</f>
        <v>100</v>
      </c>
      <c r="F234" s="116"/>
      <c r="G234" s="112" t="e">
        <f t="shared" si="65"/>
        <v>#REF!</v>
      </c>
      <c r="H234" s="113" t="e">
        <f t="shared" si="66"/>
        <v>#REF!</v>
      </c>
      <c r="I234" s="113" t="e">
        <f t="shared" si="67"/>
        <v>#REF!</v>
      </c>
      <c r="J234" s="114" t="e">
        <f t="shared" si="68"/>
        <v>#REF!</v>
      </c>
      <c r="T234" s="13"/>
      <c r="U234" s="13"/>
      <c r="V234" s="14"/>
    </row>
    <row r="235" spans="1:22" ht="18" hidden="1" customHeight="1" x14ac:dyDescent="0.25">
      <c r="A235" s="111" t="str">
        <f>Config!$B$20</f>
        <v>SORI</v>
      </c>
      <c r="B235" s="79"/>
      <c r="C235" s="79">
        <f>ACUMULADO!$AX$116</f>
        <v>0</v>
      </c>
      <c r="D235" s="79" t="e">
        <f>ACUMULADO!#REF!</f>
        <v>#REF!</v>
      </c>
      <c r="E235" s="79">
        <f t="shared" si="69"/>
        <v>100</v>
      </c>
      <c r="F235" s="116"/>
      <c r="G235" s="112" t="e">
        <f t="shared" si="65"/>
        <v>#REF!</v>
      </c>
      <c r="H235" s="113" t="e">
        <f t="shared" si="66"/>
        <v>#REF!</v>
      </c>
      <c r="I235" s="113" t="e">
        <f t="shared" si="67"/>
        <v>#REF!</v>
      </c>
      <c r="J235" s="114" t="e">
        <f t="shared" si="68"/>
        <v>#REF!</v>
      </c>
      <c r="T235" s="13"/>
      <c r="U235" s="13"/>
      <c r="V235" s="14"/>
    </row>
    <row r="236" spans="1:22" ht="18" hidden="1" customHeight="1" x14ac:dyDescent="0.25">
      <c r="A236" s="111" t="str">
        <f>Config!$B$21</f>
        <v>JEPE</v>
      </c>
      <c r="B236" s="79"/>
      <c r="C236" s="79">
        <f>ACUMULADO!$AY$116</f>
        <v>0</v>
      </c>
      <c r="D236" s="79" t="e">
        <f>ACUMULADO!#REF!</f>
        <v>#REF!</v>
      </c>
      <c r="E236" s="79">
        <f>E232</f>
        <v>100</v>
      </c>
      <c r="F236" s="116"/>
      <c r="G236" s="112" t="e">
        <f>(C236-D236)*100/C236</f>
        <v>#REF!</v>
      </c>
      <c r="H236" s="113" t="e">
        <f t="shared" si="66"/>
        <v>#REF!</v>
      </c>
      <c r="I236" s="113" t="e">
        <f t="shared" si="67"/>
        <v>#REF!</v>
      </c>
      <c r="J236" s="114" t="e">
        <f>IF(G236=$X$214,G236,"")</f>
        <v>#REF!</v>
      </c>
      <c r="T236" s="13"/>
      <c r="U236" s="13"/>
      <c r="V236" s="14"/>
    </row>
    <row r="237" spans="1:22" ht="18" hidden="1" customHeight="1" x14ac:dyDescent="0.25">
      <c r="A237" s="111" t="str">
        <f>Config!$B$22</f>
        <v>ROQU</v>
      </c>
      <c r="B237" s="79"/>
      <c r="C237" s="79">
        <f>ACUMULADO!$AZ$116</f>
        <v>0</v>
      </c>
      <c r="D237" s="79" t="e">
        <f>ACUMULADO!#REF!</f>
        <v>#REF!</v>
      </c>
      <c r="E237" s="79">
        <f>E231</f>
        <v>100</v>
      </c>
      <c r="F237" s="116"/>
      <c r="G237" s="112" t="e">
        <f>(C237-D237)*100/C237</f>
        <v>#REF!</v>
      </c>
      <c r="H237" s="113" t="e">
        <f t="shared" si="66"/>
        <v>#REF!</v>
      </c>
      <c r="I237" s="113" t="e">
        <f t="shared" si="67"/>
        <v>#REF!</v>
      </c>
      <c r="J237" s="114" t="e">
        <f>IF(G237=$X$214,G237,"")</f>
        <v>#REF!</v>
      </c>
      <c r="T237" s="13"/>
      <c r="U237" s="13"/>
      <c r="V237" s="14"/>
    </row>
    <row r="238" spans="1:22" ht="18" hidden="1" customHeight="1" x14ac:dyDescent="0.25">
      <c r="A238" s="111" t="str">
        <f>Config!$B$23</f>
        <v>CALZ</v>
      </c>
      <c r="B238" s="79"/>
      <c r="C238" s="79">
        <f>ACUMULADO!$BA$116</f>
        <v>0</v>
      </c>
      <c r="D238" s="79" t="e">
        <f>ACUMULADO!#REF!</f>
        <v>#REF!</v>
      </c>
      <c r="E238" s="79">
        <f>E235</f>
        <v>100</v>
      </c>
      <c r="F238" s="116"/>
      <c r="G238" s="112" t="e">
        <f t="shared" si="65"/>
        <v>#REF!</v>
      </c>
      <c r="H238" s="113" t="e">
        <f t="shared" si="66"/>
        <v>#REF!</v>
      </c>
      <c r="I238" s="113" t="e">
        <f t="shared" si="67"/>
        <v>#REF!</v>
      </c>
      <c r="J238" s="114" t="e">
        <f t="shared" si="68"/>
        <v>#REF!</v>
      </c>
      <c r="T238" s="13"/>
      <c r="U238" s="13"/>
      <c r="V238" s="14"/>
    </row>
    <row r="239" spans="1:22" ht="18" hidden="1" customHeight="1" x14ac:dyDescent="0.25">
      <c r="A239" s="111"/>
      <c r="B239" s="79"/>
      <c r="C239" s="79"/>
      <c r="D239" s="79"/>
      <c r="E239" s="79"/>
      <c r="F239" s="116"/>
      <c r="G239" s="112"/>
      <c r="H239" s="113"/>
      <c r="I239" s="113"/>
      <c r="J239" s="114"/>
      <c r="T239" s="13"/>
      <c r="U239" s="13"/>
      <c r="V239" s="14"/>
    </row>
    <row r="240" spans="1:22" ht="18" hidden="1" customHeight="1" x14ac:dyDescent="0.25">
      <c r="D240" s="81"/>
      <c r="I240"/>
      <c r="J240"/>
      <c r="T240" s="13"/>
      <c r="U240" s="13"/>
      <c r="V240" s="14"/>
    </row>
    <row r="241" spans="1:22" ht="18" hidden="1" customHeight="1" x14ac:dyDescent="0.25">
      <c r="I241"/>
      <c r="J241"/>
      <c r="T241" s="13"/>
      <c r="U241" s="13"/>
    </row>
    <row r="242" spans="1:22" ht="18" hidden="1" customHeight="1" x14ac:dyDescent="0.25">
      <c r="A242" s="117"/>
      <c r="B242" s="83"/>
      <c r="D242" s="83"/>
      <c r="E242" s="83"/>
      <c r="I242" s="83"/>
      <c r="J242" s="83"/>
      <c r="T242" s="13"/>
      <c r="U242" s="13"/>
    </row>
    <row r="243" spans="1:22" ht="18" hidden="1" customHeight="1" x14ac:dyDescent="0.25">
      <c r="A243" s="117"/>
      <c r="B243" s="83"/>
      <c r="D243" s="83"/>
      <c r="E243" s="83"/>
      <c r="I243" s="83"/>
      <c r="J243" s="83"/>
      <c r="T243" s="13"/>
      <c r="U243" s="13"/>
    </row>
    <row r="244" spans="1:22" ht="18" hidden="1" customHeight="1" x14ac:dyDescent="0.25">
      <c r="A244" s="117"/>
      <c r="B244" s="83"/>
      <c r="D244" s="83"/>
      <c r="E244" s="83"/>
      <c r="I244" s="83"/>
      <c r="J244" s="83"/>
      <c r="T244" s="13"/>
      <c r="U244" s="13"/>
    </row>
    <row r="245" spans="1:22" ht="18" hidden="1" customHeight="1" x14ac:dyDescent="0.25">
      <c r="A245" s="117"/>
      <c r="B245" s="83"/>
      <c r="D245" s="83"/>
      <c r="E245" s="83"/>
      <c r="I245" s="83"/>
      <c r="J245" s="83"/>
      <c r="T245" s="13"/>
      <c r="U245" s="13"/>
    </row>
    <row r="246" spans="1:22" ht="18" hidden="1" customHeight="1" x14ac:dyDescent="0.25">
      <c r="A246" s="117"/>
      <c r="B246" s="83"/>
      <c r="D246" s="83"/>
      <c r="E246" s="83"/>
      <c r="I246" s="83"/>
      <c r="J246" s="83"/>
      <c r="T246" s="13"/>
      <c r="U246" s="13"/>
    </row>
    <row r="247" spans="1:22" ht="18" hidden="1" customHeight="1" x14ac:dyDescent="0.25">
      <c r="I247" s="83"/>
      <c r="J247" s="83"/>
      <c r="T247" s="13"/>
      <c r="U247" s="13"/>
    </row>
    <row r="248" spans="1:22" ht="18" hidden="1" customHeight="1" x14ac:dyDescent="0.25">
      <c r="A248" s="84" t="s">
        <v>105</v>
      </c>
      <c r="I248" s="83"/>
      <c r="J248" s="83"/>
      <c r="T248" s="13"/>
      <c r="U248" s="13"/>
      <c r="V248" s="77" t="s">
        <v>106</v>
      </c>
    </row>
    <row r="249" spans="1:22" ht="48" hidden="1" customHeight="1" thickBot="1" x14ac:dyDescent="0.25">
      <c r="A249" s="86" t="s">
        <v>2</v>
      </c>
      <c r="B249" s="87"/>
      <c r="C249" s="88" t="s">
        <v>107</v>
      </c>
      <c r="D249" s="87" t="s">
        <v>108</v>
      </c>
      <c r="E249" s="87" t="s">
        <v>1</v>
      </c>
      <c r="F249" s="89"/>
      <c r="G249" s="90" t="s">
        <v>9</v>
      </c>
      <c r="H249" s="91" t="s">
        <v>95</v>
      </c>
      <c r="I249" s="91" t="s">
        <v>96</v>
      </c>
      <c r="J249" s="91" t="s">
        <v>97</v>
      </c>
      <c r="T249" s="13"/>
      <c r="U249" s="13"/>
      <c r="V249" s="115" t="str">
        <f>$V$1&amp;"  "&amp;V248&amp;"  "&amp;$V$3&amp;"  "&amp;$V$2</f>
        <v>RED. MOYOBAMBA:  PORCENTAJE DE DESERCION VACUNA 1 Ref. DPT DE 1 AÑO   - POR MICROREDES :   ENERO - DICIEMBRE 2022</v>
      </c>
    </row>
    <row r="250" spans="1:22" ht="18" hidden="1" customHeight="1" thickBot="1" x14ac:dyDescent="0.3">
      <c r="A250" s="97" t="str">
        <f>Config!$B$15</f>
        <v>RED</v>
      </c>
      <c r="B250" s="98">
        <f>SUM(B251:B259)</f>
        <v>0</v>
      </c>
      <c r="C250" s="98">
        <f>SUM(C251:C259)</f>
        <v>0</v>
      </c>
      <c r="D250" s="98" t="e">
        <f>SUM(D251:D259)</f>
        <v>#REF!</v>
      </c>
      <c r="E250" s="98">
        <f>Config!$D$9</f>
        <v>100</v>
      </c>
      <c r="F250" s="99"/>
      <c r="G250" s="98" t="e">
        <f t="shared" ref="G250:G258" si="70">(C250-D250)*100/C250</f>
        <v>#REF!</v>
      </c>
      <c r="H250" s="100" t="e">
        <f t="shared" ref="H250:H258" si="71">IF(G250&lt;=$Y$216,G250,IF(G250&gt;$X$216,G250,""))</f>
        <v>#REF!</v>
      </c>
      <c r="I250" s="100" t="e">
        <f t="shared" ref="I250:I258" si="72">IF(AND(G250&gt;$Y$216,G250&lt;$X$214),G250,IF(AND(G250&gt;$X$214,G250&lt;$X$216),G250,""))</f>
        <v>#REF!</v>
      </c>
      <c r="J250" s="98" t="e">
        <f t="shared" ref="J250:J258" si="73">IF(G250=$X$214,G250,"")</f>
        <v>#REF!</v>
      </c>
      <c r="T250" s="13"/>
      <c r="U250" s="13"/>
    </row>
    <row r="251" spans="1:22" ht="18" hidden="1" customHeight="1" x14ac:dyDescent="0.25">
      <c r="A251" s="105" t="str">
        <f>Config!$B$16</f>
        <v>HOSP</v>
      </c>
      <c r="B251" s="106"/>
      <c r="C251" s="106">
        <f>ACUMULADO!$AT$117</f>
        <v>0</v>
      </c>
      <c r="D251" s="106" t="e">
        <f>ACUMULADO!#REF!</f>
        <v>#REF!</v>
      </c>
      <c r="E251" s="106">
        <f>E250</f>
        <v>100</v>
      </c>
      <c r="F251" s="107"/>
      <c r="G251" s="108" t="e">
        <f t="shared" si="70"/>
        <v>#REF!</v>
      </c>
      <c r="H251" s="109" t="e">
        <f t="shared" si="71"/>
        <v>#REF!</v>
      </c>
      <c r="I251" s="109" t="e">
        <f t="shared" si="72"/>
        <v>#REF!</v>
      </c>
      <c r="J251" s="110" t="e">
        <f t="shared" si="73"/>
        <v>#REF!</v>
      </c>
      <c r="T251" s="13"/>
      <c r="U251" s="13"/>
      <c r="V251" s="77" t="str">
        <f>"El gráfico muestra el avance en % donde se  observa deserción positiva y negativa : un nivel optimo es cuando hay 0 desercion, en proceso de -5 hasta +5 pasado esos parametos se considera un nivel feficiente"</f>
        <v>El gráfico muestra el avance en % donde se  observa deserción positiva y negativa : un nivel optimo es cuando hay 0 desercion, en proceso de -5 hasta +5 pasado esos parametos se considera un nivel feficiente</v>
      </c>
    </row>
    <row r="252" spans="1:22" ht="18" hidden="1" customHeight="1" x14ac:dyDescent="0.25">
      <c r="A252" s="111" t="str">
        <f>Config!$B$17</f>
        <v>LLUI</v>
      </c>
      <c r="B252" s="79"/>
      <c r="C252" s="79">
        <f>ACUMULADO!$AU$117</f>
        <v>0</v>
      </c>
      <c r="D252" s="79" t="e">
        <f>ACUMULADO!#REF!</f>
        <v>#REF!</v>
      </c>
      <c r="E252" s="79">
        <f>E257</f>
        <v>100</v>
      </c>
      <c r="F252" s="116"/>
      <c r="G252" s="112" t="e">
        <f t="shared" si="70"/>
        <v>#REF!</v>
      </c>
      <c r="H252" s="113" t="e">
        <f t="shared" si="71"/>
        <v>#REF!</v>
      </c>
      <c r="I252" s="113" t="e">
        <f t="shared" si="72"/>
        <v>#REF!</v>
      </c>
      <c r="J252" s="114" t="e">
        <f t="shared" si="73"/>
        <v>#REF!</v>
      </c>
      <c r="T252" s="13"/>
      <c r="U252" s="13"/>
      <c r="V252" s="14"/>
    </row>
    <row r="253" spans="1:22" ht="18" hidden="1" customHeight="1" x14ac:dyDescent="0.25">
      <c r="A253" s="111" t="str">
        <f>Config!$B$18</f>
        <v>JERI</v>
      </c>
      <c r="B253" s="79"/>
      <c r="C253" s="79">
        <f>ACUMULADO!$AV$117</f>
        <v>0</v>
      </c>
      <c r="D253" s="79" t="e">
        <f>ACUMULADO!#REF!</f>
        <v>#REF!</v>
      </c>
      <c r="E253" s="79">
        <f>E256</f>
        <v>100</v>
      </c>
      <c r="F253" s="116"/>
      <c r="G253" s="112" t="e">
        <f t="shared" si="70"/>
        <v>#REF!</v>
      </c>
      <c r="H253" s="113" t="e">
        <f t="shared" si="71"/>
        <v>#REF!</v>
      </c>
      <c r="I253" s="113" t="e">
        <f t="shared" si="72"/>
        <v>#REF!</v>
      </c>
      <c r="J253" s="114" t="e">
        <f t="shared" si="73"/>
        <v>#REF!</v>
      </c>
      <c r="T253" s="13"/>
      <c r="U253" s="13"/>
      <c r="V253" s="14"/>
    </row>
    <row r="254" spans="1:22" ht="18" hidden="1" customHeight="1" x14ac:dyDescent="0.25">
      <c r="A254" s="111" t="str">
        <f>Config!$B$19</f>
        <v>YANT</v>
      </c>
      <c r="B254" s="79"/>
      <c r="C254" s="79">
        <f>ACUMULADO!$AW$117</f>
        <v>0</v>
      </c>
      <c r="D254" s="79" t="e">
        <f>ACUMULADO!#REF!</f>
        <v>#REF!</v>
      </c>
      <c r="E254" s="79">
        <f t="shared" ref="E254:E255" si="74">E253</f>
        <v>100</v>
      </c>
      <c r="F254" s="116"/>
      <c r="G254" s="112" t="e">
        <f t="shared" si="70"/>
        <v>#REF!</v>
      </c>
      <c r="H254" s="113" t="e">
        <f t="shared" si="71"/>
        <v>#REF!</v>
      </c>
      <c r="I254" s="113" t="e">
        <f t="shared" si="72"/>
        <v>#REF!</v>
      </c>
      <c r="J254" s="114" t="e">
        <f t="shared" si="73"/>
        <v>#REF!</v>
      </c>
      <c r="T254" s="13"/>
      <c r="U254" s="13"/>
      <c r="V254" s="14"/>
    </row>
    <row r="255" spans="1:22" ht="18" hidden="1" customHeight="1" x14ac:dyDescent="0.25">
      <c r="A255" s="111" t="str">
        <f>Config!$B$20</f>
        <v>SORI</v>
      </c>
      <c r="B255" s="79"/>
      <c r="C255" s="79">
        <f>ACUMULADO!$AX$117</f>
        <v>0</v>
      </c>
      <c r="D255" s="79" t="e">
        <f>ACUMULADO!#REF!</f>
        <v>#REF!</v>
      </c>
      <c r="E255" s="79">
        <f t="shared" si="74"/>
        <v>100</v>
      </c>
      <c r="F255" s="116"/>
      <c r="G255" s="112" t="e">
        <f t="shared" si="70"/>
        <v>#REF!</v>
      </c>
      <c r="H255" s="113" t="e">
        <f t="shared" si="71"/>
        <v>#REF!</v>
      </c>
      <c r="I255" s="113" t="e">
        <f t="shared" si="72"/>
        <v>#REF!</v>
      </c>
      <c r="J255" s="114" t="e">
        <f t="shared" si="73"/>
        <v>#REF!</v>
      </c>
      <c r="T255" s="13"/>
      <c r="U255" s="13"/>
      <c r="V255" s="14"/>
    </row>
    <row r="256" spans="1:22" ht="18" hidden="1" customHeight="1" x14ac:dyDescent="0.25">
      <c r="A256" s="111" t="str">
        <f>Config!$B$21</f>
        <v>JEPE</v>
      </c>
      <c r="B256" s="79"/>
      <c r="C256" s="79">
        <f>ACUMULADO!$AY$117</f>
        <v>0</v>
      </c>
      <c r="D256" s="79" t="e">
        <f>ACUMULADO!#REF!</f>
        <v>#REF!</v>
      </c>
      <c r="E256" s="79">
        <f>E252</f>
        <v>100</v>
      </c>
      <c r="F256" s="116"/>
      <c r="G256" s="112" t="e">
        <f>(C256-D256)*100/C256</f>
        <v>#REF!</v>
      </c>
      <c r="H256" s="113" t="e">
        <f t="shared" si="71"/>
        <v>#REF!</v>
      </c>
      <c r="I256" s="113" t="e">
        <f t="shared" si="72"/>
        <v>#REF!</v>
      </c>
      <c r="J256" s="114" t="e">
        <f>IF(G256=$X$214,G256,"")</f>
        <v>#REF!</v>
      </c>
      <c r="T256" s="13"/>
      <c r="U256" s="13"/>
      <c r="V256" s="14"/>
    </row>
    <row r="257" spans="1:23" ht="18" hidden="1" customHeight="1" x14ac:dyDescent="0.25">
      <c r="A257" s="111" t="str">
        <f>Config!$B$22</f>
        <v>ROQU</v>
      </c>
      <c r="B257" s="79"/>
      <c r="C257" s="79">
        <f>ACUMULADO!$AZ$117</f>
        <v>0</v>
      </c>
      <c r="D257" s="79" t="e">
        <f>ACUMULADO!#REF!</f>
        <v>#REF!</v>
      </c>
      <c r="E257" s="79">
        <f>E251</f>
        <v>100</v>
      </c>
      <c r="F257" s="116"/>
      <c r="G257" s="112" t="e">
        <f>(C257-D257)*100/C257</f>
        <v>#REF!</v>
      </c>
      <c r="H257" s="113" t="e">
        <f t="shared" si="71"/>
        <v>#REF!</v>
      </c>
      <c r="I257" s="113" t="e">
        <f t="shared" si="72"/>
        <v>#REF!</v>
      </c>
      <c r="J257" s="114" t="e">
        <f>IF(G257=$X$214,G257,"")</f>
        <v>#REF!</v>
      </c>
      <c r="T257" s="13"/>
      <c r="U257" s="13"/>
      <c r="V257" s="14"/>
    </row>
    <row r="258" spans="1:23" ht="18" hidden="1" customHeight="1" x14ac:dyDescent="0.25">
      <c r="A258" s="111" t="str">
        <f>Config!$B$23</f>
        <v>CALZ</v>
      </c>
      <c r="B258" s="79"/>
      <c r="C258" s="79">
        <f>ACUMULADO!$BA$117</f>
        <v>0</v>
      </c>
      <c r="D258" s="79" t="e">
        <f>ACUMULADO!#REF!</f>
        <v>#REF!</v>
      </c>
      <c r="E258" s="79">
        <f>E255</f>
        <v>100</v>
      </c>
      <c r="F258" s="116"/>
      <c r="G258" s="112" t="e">
        <f t="shared" si="70"/>
        <v>#REF!</v>
      </c>
      <c r="H258" s="113" t="e">
        <f t="shared" si="71"/>
        <v>#REF!</v>
      </c>
      <c r="I258" s="113" t="e">
        <f t="shared" si="72"/>
        <v>#REF!</v>
      </c>
      <c r="J258" s="114" t="e">
        <f t="shared" si="73"/>
        <v>#REF!</v>
      </c>
      <c r="T258" s="13"/>
      <c r="U258" s="13"/>
    </row>
    <row r="259" spans="1:23" ht="18" hidden="1" customHeight="1" x14ac:dyDescent="0.25">
      <c r="A259" s="111"/>
      <c r="B259" s="79"/>
      <c r="C259" s="79"/>
      <c r="D259" s="79"/>
      <c r="E259" s="79"/>
      <c r="F259" s="116"/>
      <c r="G259" s="112"/>
      <c r="H259" s="113"/>
      <c r="I259" s="113"/>
      <c r="J259" s="114"/>
      <c r="T259" s="13"/>
      <c r="U259" s="13"/>
      <c r="V259" s="14"/>
    </row>
    <row r="260" spans="1:23" ht="18" hidden="1" customHeight="1" x14ac:dyDescent="0.25">
      <c r="D260" s="81"/>
      <c r="I260"/>
      <c r="J260"/>
      <c r="T260" s="13"/>
      <c r="U260" s="13"/>
    </row>
    <row r="261" spans="1:23" ht="18" hidden="1" customHeight="1" x14ac:dyDescent="0.25">
      <c r="A261" s="117"/>
      <c r="B261" s="83"/>
      <c r="D261" s="83"/>
      <c r="E261" s="83"/>
      <c r="I261" s="83"/>
      <c r="J261" s="83"/>
      <c r="T261" s="13"/>
      <c r="U261" s="13"/>
    </row>
    <row r="262" spans="1:23" ht="18" hidden="1" customHeight="1" x14ac:dyDescent="0.25">
      <c r="A262" s="117"/>
      <c r="B262" s="83"/>
      <c r="D262" s="83"/>
      <c r="E262" s="83"/>
      <c r="I262" s="83"/>
      <c r="J262" s="83"/>
      <c r="T262" s="13"/>
      <c r="U262" s="13"/>
    </row>
    <row r="263" spans="1:23" ht="18" hidden="1" customHeight="1" x14ac:dyDescent="0.25">
      <c r="A263" s="117"/>
      <c r="B263" s="83"/>
      <c r="D263" s="83"/>
      <c r="E263" s="83"/>
      <c r="I263" s="83"/>
      <c r="J263" s="83"/>
      <c r="T263" s="13"/>
      <c r="U263" s="13"/>
    </row>
    <row r="264" spans="1:23" ht="18" hidden="1" customHeight="1" x14ac:dyDescent="0.25">
      <c r="A264" s="128"/>
      <c r="B264" s="129"/>
      <c r="C264" s="130"/>
      <c r="D264" s="129"/>
      <c r="E264" s="129"/>
      <c r="F264" s="129"/>
      <c r="G264" s="129"/>
      <c r="H264" s="129"/>
      <c r="I264" s="129"/>
      <c r="J264" s="129"/>
      <c r="T264" s="13"/>
      <c r="U264" s="13"/>
    </row>
    <row r="265" spans="1:23" ht="18" hidden="1" customHeight="1" x14ac:dyDescent="0.25">
      <c r="A265" s="117"/>
      <c r="B265" s="83"/>
      <c r="D265" s="83"/>
      <c r="E265" s="83"/>
      <c r="I265" s="83"/>
      <c r="J265" s="83"/>
      <c r="T265" s="13"/>
      <c r="W265" s="78"/>
    </row>
    <row r="266" spans="1:23" ht="18" hidden="1" customHeight="1" x14ac:dyDescent="0.25">
      <c r="I266" s="83"/>
      <c r="J266" s="83"/>
      <c r="T266" s="13"/>
      <c r="W266" s="78"/>
    </row>
    <row r="267" spans="1:23" ht="18" customHeight="1" x14ac:dyDescent="0.25">
      <c r="I267" s="83"/>
      <c r="J267" s="83"/>
      <c r="T267" s="13"/>
      <c r="W267" s="78"/>
    </row>
    <row r="268" spans="1:23" ht="18" customHeight="1" x14ac:dyDescent="0.25">
      <c r="B268" s="123"/>
      <c r="C268" s="122"/>
      <c r="D268" s="123"/>
      <c r="E268" s="123"/>
      <c r="F268" s="124"/>
      <c r="I268" s="83"/>
      <c r="J268" s="83"/>
      <c r="T268" s="13"/>
      <c r="W268" s="78"/>
    </row>
    <row r="269" spans="1:23" ht="18" customHeight="1" x14ac:dyDescent="0.25">
      <c r="A269" s="84" t="str">
        <f>METAS!B14</f>
        <v xml:space="preserve"> NIÑO DE 4 AÑOS CON 2DO REFUERZO DE DPT Y 2DO REFUERZO DE APO</v>
      </c>
      <c r="B269" s="123"/>
      <c r="C269" s="122"/>
      <c r="D269" s="123"/>
      <c r="E269" s="123"/>
      <c r="F269" s="124"/>
      <c r="I269" s="83"/>
      <c r="J269" s="83"/>
      <c r="T269" s="13"/>
      <c r="V269" s="77" t="str">
        <f>A269</f>
        <v xml:space="preserve"> NIÑO DE 4 AÑOS CON 2DO REFUERZO DE DPT Y 2DO REFUERZO DE APO</v>
      </c>
      <c r="W269" s="78"/>
    </row>
    <row r="270" spans="1:23" ht="48" customHeight="1" x14ac:dyDescent="0.25">
      <c r="A270" s="86" t="s">
        <v>2</v>
      </c>
      <c r="B270" s="87" t="s">
        <v>89</v>
      </c>
      <c r="C270" s="88" t="s">
        <v>70</v>
      </c>
      <c r="D270" s="87" t="s">
        <v>191</v>
      </c>
      <c r="E270" s="87" t="s">
        <v>1</v>
      </c>
      <c r="F270" s="89"/>
      <c r="G270" s="90" t="s">
        <v>9</v>
      </c>
      <c r="H270" s="91" t="str">
        <f>"DEFICIENTE &lt;= "&amp;$E$3</f>
        <v>DEFICIENTE &lt;= 90</v>
      </c>
      <c r="I270" s="91" t="str">
        <f>"PROCESO &gt; "&amp;$E$3&amp;"  -  &lt; "&amp;$F$3</f>
        <v>PROCESO &gt; 90  -  &lt; 100</v>
      </c>
      <c r="J270" s="91" t="str">
        <f>"OPTIMO &gt;= "&amp;$F$3</f>
        <v>OPTIMO &gt;= 100</v>
      </c>
      <c r="T270" s="13"/>
      <c r="V270" s="115" t="str">
        <f>$V$1&amp;"  "&amp;V269&amp;"  "&amp;$V$3&amp;"  "&amp;$V$2</f>
        <v>RED. MOYOBAMBA:   NIÑO DE 4 AÑOS CON 2DO REFUERZO DE DPT Y 2DO REFUERZO DE APO  - POR MICROREDES :   ENERO - DICIEMBRE 2022</v>
      </c>
      <c r="W270" s="78"/>
    </row>
    <row r="271" spans="1:23" ht="18" customHeight="1" thickBot="1" x14ac:dyDescent="0.3">
      <c r="A271" s="97" t="str">
        <f>Config!$B$15</f>
        <v>RED</v>
      </c>
      <c r="B271" s="98">
        <f>SUM(B272:B280)</f>
        <v>2724</v>
      </c>
      <c r="C271" s="98">
        <f>SUM(C272:C280)</f>
        <v>2724</v>
      </c>
      <c r="D271" s="98">
        <f>SUM(D272:D280)</f>
        <v>973</v>
      </c>
      <c r="E271" s="98">
        <f>Config!$C$9</f>
        <v>100</v>
      </c>
      <c r="F271" s="99"/>
      <c r="G271" s="98">
        <f t="shared" ref="G271:G276" si="75">IFERROR(ROUND(D271*100/B271,2),0)</f>
        <v>35.72</v>
      </c>
      <c r="H271" s="100">
        <f t="shared" ref="H271:H280" si="76">IF(G271&lt;=$E$3,G271,"")</f>
        <v>35.72</v>
      </c>
      <c r="I271" s="100" t="str">
        <f t="shared" ref="I271:I280" si="77">IF(G271&gt;$E$3,IF(G271&lt;$F$3,G271,""),"")</f>
        <v/>
      </c>
      <c r="J271" s="98" t="str">
        <f t="shared" ref="J271:J280" si="78">IF(G271&gt;=$F$3,G271,"")</f>
        <v/>
      </c>
      <c r="T271" s="13"/>
      <c r="V271" s="77"/>
      <c r="W271" s="78"/>
    </row>
    <row r="272" spans="1:23" ht="18" customHeight="1" x14ac:dyDescent="0.25">
      <c r="A272" s="105" t="str">
        <f>Config!$B$16</f>
        <v>HOSP</v>
      </c>
      <c r="B272" s="106">
        <f>METAS!$AT$14</f>
        <v>0</v>
      </c>
      <c r="C272" s="106">
        <f>ROUNDUP((B272/12)*Config!$C$6,0)</f>
        <v>0</v>
      </c>
      <c r="D272" s="106">
        <f>ACUMULADO!$AT$14</f>
        <v>0</v>
      </c>
      <c r="E272" s="107">
        <f>E271</f>
        <v>100</v>
      </c>
      <c r="F272" s="107"/>
      <c r="G272" s="108">
        <f t="shared" si="75"/>
        <v>0</v>
      </c>
      <c r="H272" s="109">
        <f t="shared" si="76"/>
        <v>0</v>
      </c>
      <c r="I272" s="109" t="str">
        <f t="shared" si="77"/>
        <v/>
      </c>
      <c r="J272" s="110" t="str">
        <f t="shared" si="78"/>
        <v/>
      </c>
      <c r="T272" s="13"/>
      <c r="V272" s="77"/>
      <c r="W272" s="78"/>
    </row>
    <row r="273" spans="1:23" ht="18" customHeight="1" x14ac:dyDescent="0.25">
      <c r="A273" s="111" t="str">
        <f>Config!$B$17</f>
        <v>LLUI</v>
      </c>
      <c r="B273" s="106">
        <f>METAS!$AU$14</f>
        <v>1158</v>
      </c>
      <c r="C273" s="79">
        <f>ROUNDUP((B273/12)*Config!$C$6,0)</f>
        <v>1158</v>
      </c>
      <c r="D273" s="106">
        <f>ACUMULADO!$AU$14</f>
        <v>400</v>
      </c>
      <c r="E273" s="107">
        <f t="shared" ref="E273:E280" si="79">E272</f>
        <v>100</v>
      </c>
      <c r="F273" s="116"/>
      <c r="G273" s="112">
        <f t="shared" si="75"/>
        <v>34.54</v>
      </c>
      <c r="H273" s="113">
        <f t="shared" si="76"/>
        <v>34.54</v>
      </c>
      <c r="I273" s="113" t="str">
        <f t="shared" si="77"/>
        <v/>
      </c>
      <c r="J273" s="114" t="str">
        <f t="shared" si="78"/>
        <v/>
      </c>
      <c r="T273" s="13"/>
      <c r="V273" s="77"/>
      <c r="W273" s="78"/>
    </row>
    <row r="274" spans="1:23" ht="18" customHeight="1" x14ac:dyDescent="0.25">
      <c r="A274" s="111" t="str">
        <f>Config!$B$18</f>
        <v>JERI</v>
      </c>
      <c r="B274" s="106">
        <f>METAS!$AV$14</f>
        <v>115</v>
      </c>
      <c r="C274" s="79">
        <f>ROUNDUP((B274/12)*Config!$C$6,0)</f>
        <v>115</v>
      </c>
      <c r="D274" s="106">
        <f>ACUMULADO!$AV$14</f>
        <v>53</v>
      </c>
      <c r="E274" s="107">
        <f t="shared" si="79"/>
        <v>100</v>
      </c>
      <c r="F274" s="116"/>
      <c r="G274" s="112">
        <f t="shared" si="75"/>
        <v>46.09</v>
      </c>
      <c r="H274" s="113">
        <f t="shared" si="76"/>
        <v>46.09</v>
      </c>
      <c r="I274" s="113" t="str">
        <f t="shared" si="77"/>
        <v/>
      </c>
      <c r="J274" s="114" t="str">
        <f t="shared" si="78"/>
        <v/>
      </c>
      <c r="T274" s="13"/>
      <c r="V274" s="77"/>
      <c r="W274" s="78"/>
    </row>
    <row r="275" spans="1:23" ht="18" customHeight="1" x14ac:dyDescent="0.25">
      <c r="A275" s="111" t="str">
        <f>Config!$B$19</f>
        <v>YANT</v>
      </c>
      <c r="B275" s="106">
        <f>METAS!$AW$14</f>
        <v>218</v>
      </c>
      <c r="C275" s="79">
        <f>ROUNDUP((B275/12)*Config!$C$6,0)</f>
        <v>218</v>
      </c>
      <c r="D275" s="106">
        <f>ACUMULADO!$AW$14</f>
        <v>67</v>
      </c>
      <c r="E275" s="107">
        <f t="shared" si="79"/>
        <v>100</v>
      </c>
      <c r="F275" s="116"/>
      <c r="G275" s="112">
        <f t="shared" si="75"/>
        <v>30.73</v>
      </c>
      <c r="H275" s="113">
        <f t="shared" si="76"/>
        <v>30.73</v>
      </c>
      <c r="I275" s="113" t="str">
        <f t="shared" si="77"/>
        <v/>
      </c>
      <c r="J275" s="114" t="str">
        <f t="shared" si="78"/>
        <v/>
      </c>
      <c r="T275" s="13"/>
      <c r="V275" s="77"/>
      <c r="W275" s="78"/>
    </row>
    <row r="276" spans="1:23" ht="18" customHeight="1" x14ac:dyDescent="0.25">
      <c r="A276" s="111" t="str">
        <f>Config!$B$20</f>
        <v>SORI</v>
      </c>
      <c r="B276" s="106">
        <f>METAS!$AX$14</f>
        <v>487</v>
      </c>
      <c r="C276" s="79">
        <f>ROUNDUP((B276/12)*Config!$C$6,0)</f>
        <v>487</v>
      </c>
      <c r="D276" s="106">
        <f>ACUMULADO!$AX$14</f>
        <v>227</v>
      </c>
      <c r="E276" s="107">
        <f t="shared" si="79"/>
        <v>100</v>
      </c>
      <c r="F276" s="116"/>
      <c r="G276" s="112">
        <f t="shared" si="75"/>
        <v>46.61</v>
      </c>
      <c r="H276" s="113">
        <f t="shared" si="76"/>
        <v>46.61</v>
      </c>
      <c r="I276" s="113" t="str">
        <f t="shared" si="77"/>
        <v/>
      </c>
      <c r="J276" s="114" t="str">
        <f t="shared" si="78"/>
        <v/>
      </c>
      <c r="T276" s="13"/>
      <c r="V276" s="77"/>
      <c r="W276" s="78"/>
    </row>
    <row r="277" spans="1:23" ht="18" customHeight="1" x14ac:dyDescent="0.25">
      <c r="A277" s="111" t="str">
        <f>Config!$B$21</f>
        <v>JEPE</v>
      </c>
      <c r="B277" s="106">
        <f>METAS!$AY$14</f>
        <v>222</v>
      </c>
      <c r="C277" s="79">
        <f>ROUNDUP((B277/12)*Config!$C$6,0)</f>
        <v>222</v>
      </c>
      <c r="D277" s="106">
        <f>ACUMULADO!$AY$14</f>
        <v>100</v>
      </c>
      <c r="E277" s="107">
        <f t="shared" si="79"/>
        <v>100</v>
      </c>
      <c r="F277" s="116"/>
      <c r="G277" s="112">
        <f>IFERROR(ROUND(D277*100/B277,2),0)</f>
        <v>45.05</v>
      </c>
      <c r="H277" s="113">
        <f t="shared" si="76"/>
        <v>45.05</v>
      </c>
      <c r="I277" s="113" t="str">
        <f t="shared" si="77"/>
        <v/>
      </c>
      <c r="J277" s="114" t="str">
        <f t="shared" si="78"/>
        <v/>
      </c>
      <c r="T277" s="13"/>
      <c r="V277" s="77"/>
      <c r="W277" s="78"/>
    </row>
    <row r="278" spans="1:23" ht="18" customHeight="1" x14ac:dyDescent="0.25">
      <c r="A278" s="111" t="str">
        <f>Config!$B$22</f>
        <v>ROQU</v>
      </c>
      <c r="B278" s="106">
        <f>METAS!$AZ$14</f>
        <v>185</v>
      </c>
      <c r="C278" s="79">
        <f>ROUNDUP((B278/12)*Config!$C$6,0)</f>
        <v>185</v>
      </c>
      <c r="D278" s="106">
        <f>ACUMULADO!$AZ$14</f>
        <v>49</v>
      </c>
      <c r="E278" s="107">
        <f t="shared" si="79"/>
        <v>100</v>
      </c>
      <c r="F278" s="116"/>
      <c r="G278" s="112">
        <f>IFERROR(ROUND(D278*100/B278,2),0)</f>
        <v>26.49</v>
      </c>
      <c r="H278" s="113">
        <f t="shared" si="76"/>
        <v>26.49</v>
      </c>
      <c r="I278" s="113" t="str">
        <f t="shared" si="77"/>
        <v/>
      </c>
      <c r="J278" s="114" t="str">
        <f t="shared" si="78"/>
        <v/>
      </c>
      <c r="T278" s="13"/>
      <c r="V278" s="14"/>
      <c r="W278" s="78"/>
    </row>
    <row r="279" spans="1:23" ht="18" customHeight="1" x14ac:dyDescent="0.25">
      <c r="A279" s="111" t="str">
        <f>Config!$B$23</f>
        <v>CALZ</v>
      </c>
      <c r="B279" s="106">
        <f>METAS!$BA$14</f>
        <v>155</v>
      </c>
      <c r="C279" s="79">
        <f>ROUNDUP((B279/12)*Config!$C$6,0)</f>
        <v>155</v>
      </c>
      <c r="D279" s="106">
        <f>ACUMULADO!$BA$14</f>
        <v>63</v>
      </c>
      <c r="E279" s="107">
        <f t="shared" si="79"/>
        <v>100</v>
      </c>
      <c r="F279" s="116"/>
      <c r="G279" s="112">
        <f t="shared" ref="G279:G280" si="80">IFERROR(ROUND(D279*100/B279,2),0)</f>
        <v>40.65</v>
      </c>
      <c r="H279" s="113">
        <f t="shared" si="76"/>
        <v>40.65</v>
      </c>
      <c r="I279" s="113" t="str">
        <f t="shared" si="77"/>
        <v/>
      </c>
      <c r="J279" s="114" t="str">
        <f t="shared" si="78"/>
        <v/>
      </c>
      <c r="T279" s="13"/>
      <c r="V279" s="14"/>
      <c r="W279" s="78"/>
    </row>
    <row r="280" spans="1:23" ht="18" customHeight="1" x14ac:dyDescent="0.25">
      <c r="A280" s="111" t="str">
        <f>Config!$B$24</f>
        <v>PUEB</v>
      </c>
      <c r="B280" s="106">
        <f>METAS!$BB$14</f>
        <v>184</v>
      </c>
      <c r="C280" s="79">
        <f>ROUNDUP((B280/12)*Config!$C$6,0)</f>
        <v>184</v>
      </c>
      <c r="D280" s="106">
        <f>ACUMULADO!$BB$14</f>
        <v>14</v>
      </c>
      <c r="E280" s="107">
        <f t="shared" si="79"/>
        <v>100</v>
      </c>
      <c r="F280" s="116"/>
      <c r="G280" s="112">
        <f t="shared" si="80"/>
        <v>7.61</v>
      </c>
      <c r="H280" s="113">
        <f t="shared" si="76"/>
        <v>7.61</v>
      </c>
      <c r="I280" s="113" t="str">
        <f t="shared" si="77"/>
        <v/>
      </c>
      <c r="J280" s="114" t="str">
        <f t="shared" si="78"/>
        <v/>
      </c>
      <c r="T280" s="13"/>
      <c r="W280" s="78"/>
    </row>
    <row r="281" spans="1:23" ht="18" customHeight="1" x14ac:dyDescent="0.25">
      <c r="A281" s="117"/>
      <c r="B281" s="83"/>
      <c r="D281" s="81"/>
      <c r="E281" s="83"/>
      <c r="I281" s="83"/>
      <c r="J281" s="83"/>
      <c r="T281" s="13"/>
      <c r="W281" s="78"/>
    </row>
    <row r="282" spans="1:23" ht="18" customHeight="1" x14ac:dyDescent="0.25">
      <c r="A282" s="117"/>
      <c r="B282" s="83"/>
      <c r="D282" s="83"/>
      <c r="E282" s="83"/>
      <c r="I282" s="83"/>
      <c r="J282" s="83"/>
      <c r="T282" s="13"/>
      <c r="W282" s="78"/>
    </row>
    <row r="283" spans="1:23" ht="18" customHeight="1" x14ac:dyDescent="0.25">
      <c r="A283" s="117"/>
      <c r="B283" s="83"/>
      <c r="D283" s="83"/>
      <c r="E283" s="83"/>
      <c r="I283" s="83"/>
      <c r="J283" s="83"/>
      <c r="T283" s="13"/>
      <c r="W283" s="78"/>
    </row>
    <row r="284" spans="1:23" ht="18" customHeight="1" x14ac:dyDescent="0.25">
      <c r="A284" s="117"/>
      <c r="B284" s="83"/>
      <c r="D284" s="83"/>
      <c r="E284" s="83"/>
      <c r="I284" s="83"/>
      <c r="J284" s="83"/>
      <c r="T284" s="13"/>
      <c r="W284" s="78"/>
    </row>
    <row r="285" spans="1:23" ht="18" customHeight="1" x14ac:dyDescent="0.25">
      <c r="A285" s="117"/>
      <c r="B285" s="83"/>
      <c r="D285" s="83"/>
      <c r="E285" s="83"/>
      <c r="I285" s="83"/>
      <c r="J285" s="83"/>
      <c r="T285" s="13"/>
      <c r="W285" s="78"/>
    </row>
    <row r="286" spans="1:23" ht="18" customHeight="1" x14ac:dyDescent="0.25">
      <c r="A286" s="117"/>
      <c r="B286" s="83"/>
      <c r="D286" s="83"/>
      <c r="E286" s="83"/>
      <c r="I286" s="83"/>
      <c r="J286" s="83"/>
      <c r="T286" s="13"/>
      <c r="W286" s="78"/>
    </row>
    <row r="287" spans="1:23" ht="18" customHeight="1" x14ac:dyDescent="0.25">
      <c r="A287" s="117"/>
      <c r="B287" s="83"/>
      <c r="D287" s="83"/>
      <c r="E287" s="83"/>
      <c r="I287" s="83"/>
      <c r="J287" s="83"/>
      <c r="T287" s="13"/>
      <c r="W287" s="78"/>
    </row>
    <row r="288" spans="1:23" ht="18" hidden="1" customHeight="1" x14ac:dyDescent="0.25">
      <c r="A288" s="117"/>
      <c r="B288" s="83"/>
      <c r="D288" s="83"/>
      <c r="E288" s="83"/>
      <c r="I288" s="83"/>
      <c r="J288" s="83"/>
      <c r="T288" s="13"/>
      <c r="W288" s="78"/>
    </row>
    <row r="289" spans="1:23" ht="18" hidden="1" customHeight="1" x14ac:dyDescent="0.25">
      <c r="A289" s="84" t="s">
        <v>109</v>
      </c>
      <c r="I289" s="83"/>
      <c r="J289" s="83"/>
      <c r="T289" s="13"/>
      <c r="V289" s="77" t="str">
        <f>A289</f>
        <v>15. NIÑOS DE &lt; 1 AÑOS CONTROLADOS CRED</v>
      </c>
      <c r="W289" s="78"/>
    </row>
    <row r="290" spans="1:23" ht="48" hidden="1" customHeight="1" x14ac:dyDescent="0.25">
      <c r="A290" s="86" t="s">
        <v>2</v>
      </c>
      <c r="B290" s="87" t="s">
        <v>89</v>
      </c>
      <c r="C290" s="88" t="s">
        <v>70</v>
      </c>
      <c r="D290" s="87" t="s">
        <v>110</v>
      </c>
      <c r="E290" s="87" t="s">
        <v>1</v>
      </c>
      <c r="F290" s="89"/>
      <c r="G290" s="90" t="s">
        <v>9</v>
      </c>
      <c r="H290" s="91" t="str">
        <f>"DEFICIENTE &lt;= "&amp;$E$3</f>
        <v>DEFICIENTE &lt;= 90</v>
      </c>
      <c r="I290" s="91" t="str">
        <f>"PROCESO &gt; "&amp;$E$3&amp;"  -  &lt; "&amp;$F$3</f>
        <v>PROCESO &gt; 90  -  &lt; 100</v>
      </c>
      <c r="J290" s="91" t="str">
        <f>"OPTIMO &gt;= "&amp;$F$3</f>
        <v>OPTIMO &gt;= 100</v>
      </c>
      <c r="T290" s="13"/>
      <c r="V290" s="115" t="str">
        <f>$V$1&amp;"  "&amp;V289&amp;"  "&amp;$V$3&amp;"  "&amp;$V$2</f>
        <v>RED. MOYOBAMBA:  15. NIÑOS DE &lt; 1 AÑOS CONTROLADOS CRED  - POR MICROREDES :   ENERO - DICIEMBRE 2022</v>
      </c>
      <c r="W290" s="78"/>
    </row>
    <row r="291" spans="1:23" ht="18" hidden="1" customHeight="1" thickBot="1" x14ac:dyDescent="0.3">
      <c r="A291" s="97" t="str">
        <f>Config!$B$15</f>
        <v>RED</v>
      </c>
      <c r="B291" s="98" t="e">
        <f>SUM(B292:B300)</f>
        <v>#REF!</v>
      </c>
      <c r="C291" s="98" t="e">
        <f>SUM(C292:C300)</f>
        <v>#REF!</v>
      </c>
      <c r="D291" s="98" t="e">
        <f>SUM(D292:D300)</f>
        <v>#REF!</v>
      </c>
      <c r="E291" s="98">
        <f>Config!$C$9</f>
        <v>100</v>
      </c>
      <c r="F291" s="99"/>
      <c r="G291" s="98">
        <f t="shared" ref="G291:G299" si="81">IFERROR(ROUND(D291*100/B291,1),0)</f>
        <v>0</v>
      </c>
      <c r="H291" s="100">
        <f t="shared" ref="H291:H299" si="82">IF(G291&lt;=$E$3,G291,"")</f>
        <v>0</v>
      </c>
      <c r="I291" s="100" t="str">
        <f t="shared" ref="I291:I299" si="83">IF(G291&gt;$E$3,IF(G291&lt;$F$3,G291,""),"")</f>
        <v/>
      </c>
      <c r="J291" s="98" t="str">
        <f t="shared" ref="J291:J299" si="84">IF(G291&gt;=$F$3,G291,"")</f>
        <v/>
      </c>
      <c r="T291" s="13"/>
      <c r="V291" s="77"/>
      <c r="W291" s="78"/>
    </row>
    <row r="292" spans="1:23" ht="18" hidden="1" customHeight="1" x14ac:dyDescent="0.25">
      <c r="A292" s="105" t="str">
        <f>Config!$B$16</f>
        <v>HOSP</v>
      </c>
      <c r="B292" s="106" t="e">
        <f>METAS!#REF!</f>
        <v>#REF!</v>
      </c>
      <c r="C292" s="106" t="e">
        <f>ROUNDUP((B292/12)*Config!$C$6,0)</f>
        <v>#REF!</v>
      </c>
      <c r="D292" s="106" t="e">
        <f>ACUMULADO!#REF!</f>
        <v>#REF!</v>
      </c>
      <c r="E292" s="131">
        <f>E291</f>
        <v>100</v>
      </c>
      <c r="F292" s="107"/>
      <c r="G292" s="108">
        <f t="shared" si="81"/>
        <v>0</v>
      </c>
      <c r="H292" s="109">
        <f t="shared" si="82"/>
        <v>0</v>
      </c>
      <c r="I292" s="109" t="str">
        <f t="shared" si="83"/>
        <v/>
      </c>
      <c r="J292" s="110" t="str">
        <f t="shared" si="84"/>
        <v/>
      </c>
      <c r="T292" s="13"/>
      <c r="V292" s="77"/>
      <c r="W292" s="78"/>
    </row>
    <row r="293" spans="1:23" ht="18" hidden="1" customHeight="1" x14ac:dyDescent="0.25">
      <c r="A293" s="111" t="str">
        <f>Config!$B$17</f>
        <v>LLUI</v>
      </c>
      <c r="B293" s="79" t="e">
        <f>METAS!#REF!</f>
        <v>#REF!</v>
      </c>
      <c r="C293" s="79" t="e">
        <f>ROUNDUP((B293/12)*Config!$C$6,0)</f>
        <v>#REF!</v>
      </c>
      <c r="D293" s="79" t="e">
        <f>ACUMULADO!#REF!</f>
        <v>#REF!</v>
      </c>
      <c r="E293" s="131">
        <f t="shared" ref="E293:E299" si="85">E292</f>
        <v>100</v>
      </c>
      <c r="F293" s="116"/>
      <c r="G293" s="112">
        <f t="shared" si="81"/>
        <v>0</v>
      </c>
      <c r="H293" s="113">
        <f t="shared" si="82"/>
        <v>0</v>
      </c>
      <c r="I293" s="113" t="str">
        <f t="shared" si="83"/>
        <v/>
      </c>
      <c r="J293" s="114" t="str">
        <f t="shared" si="84"/>
        <v/>
      </c>
      <c r="T293" s="13"/>
      <c r="V293" s="77"/>
      <c r="W293" s="78"/>
    </row>
    <row r="294" spans="1:23" ht="18" hidden="1" customHeight="1" x14ac:dyDescent="0.25">
      <c r="A294" s="111" t="str">
        <f>Config!$B$18</f>
        <v>JERI</v>
      </c>
      <c r="B294" s="79" t="e">
        <f>METAS!#REF!</f>
        <v>#REF!</v>
      </c>
      <c r="C294" s="79" t="e">
        <f>ROUNDUP((B294/12)*Config!$C$6,0)</f>
        <v>#REF!</v>
      </c>
      <c r="D294" s="79" t="e">
        <f>ACUMULADO!#REF!</f>
        <v>#REF!</v>
      </c>
      <c r="E294" s="131">
        <f t="shared" si="85"/>
        <v>100</v>
      </c>
      <c r="F294" s="116"/>
      <c r="G294" s="112">
        <f t="shared" si="81"/>
        <v>0</v>
      </c>
      <c r="H294" s="113">
        <f t="shared" si="82"/>
        <v>0</v>
      </c>
      <c r="I294" s="113" t="str">
        <f t="shared" si="83"/>
        <v/>
      </c>
      <c r="J294" s="114" t="str">
        <f t="shared" si="84"/>
        <v/>
      </c>
      <c r="T294" s="13"/>
      <c r="V294" s="77"/>
      <c r="W294" s="78"/>
    </row>
    <row r="295" spans="1:23" ht="18" hidden="1" customHeight="1" x14ac:dyDescent="0.25">
      <c r="A295" s="111" t="str">
        <f>Config!$B$19</f>
        <v>YANT</v>
      </c>
      <c r="B295" s="79" t="e">
        <f>METAS!#REF!</f>
        <v>#REF!</v>
      </c>
      <c r="C295" s="79" t="e">
        <f>ROUNDUP((B295/12)*Config!$C$6,0)</f>
        <v>#REF!</v>
      </c>
      <c r="D295" s="79" t="e">
        <f>ACUMULADO!#REF!</f>
        <v>#REF!</v>
      </c>
      <c r="E295" s="131">
        <f t="shared" si="85"/>
        <v>100</v>
      </c>
      <c r="F295" s="116"/>
      <c r="G295" s="112">
        <f t="shared" si="81"/>
        <v>0</v>
      </c>
      <c r="H295" s="113">
        <f t="shared" si="82"/>
        <v>0</v>
      </c>
      <c r="I295" s="113" t="str">
        <f t="shared" si="83"/>
        <v/>
      </c>
      <c r="J295" s="114" t="str">
        <f t="shared" si="84"/>
        <v/>
      </c>
      <c r="T295" s="13"/>
      <c r="V295" s="77"/>
      <c r="W295" s="78"/>
    </row>
    <row r="296" spans="1:23" ht="18" hidden="1" customHeight="1" x14ac:dyDescent="0.25">
      <c r="A296" s="111" t="str">
        <f>Config!$B$20</f>
        <v>SORI</v>
      </c>
      <c r="B296" s="79" t="e">
        <f>METAS!#REF!</f>
        <v>#REF!</v>
      </c>
      <c r="C296" s="79" t="e">
        <f>ROUNDUP((B296/12)*Config!$C$6,0)</f>
        <v>#REF!</v>
      </c>
      <c r="D296" s="79" t="e">
        <f>ACUMULADO!#REF!</f>
        <v>#REF!</v>
      </c>
      <c r="E296" s="131">
        <f t="shared" si="85"/>
        <v>100</v>
      </c>
      <c r="F296" s="116"/>
      <c r="G296" s="112">
        <f t="shared" si="81"/>
        <v>0</v>
      </c>
      <c r="H296" s="113">
        <f t="shared" si="82"/>
        <v>0</v>
      </c>
      <c r="I296" s="113" t="str">
        <f t="shared" si="83"/>
        <v/>
      </c>
      <c r="J296" s="114" t="str">
        <f t="shared" si="84"/>
        <v/>
      </c>
      <c r="T296" s="13"/>
      <c r="V296" s="14"/>
      <c r="W296" s="78"/>
    </row>
    <row r="297" spans="1:23" ht="18" hidden="1" customHeight="1" x14ac:dyDescent="0.25">
      <c r="A297" s="111" t="str">
        <f>Config!$B$21</f>
        <v>JEPE</v>
      </c>
      <c r="B297" s="79" t="e">
        <f>METAS!#REF!</f>
        <v>#REF!</v>
      </c>
      <c r="C297" s="79" t="e">
        <f>ROUNDUP((B297/12)*Config!$C$6,0)</f>
        <v>#REF!</v>
      </c>
      <c r="D297" s="79" t="e">
        <f>ACUMULADO!#REF!</f>
        <v>#REF!</v>
      </c>
      <c r="E297" s="131">
        <f t="shared" si="85"/>
        <v>100</v>
      </c>
      <c r="F297" s="116"/>
      <c r="G297" s="112">
        <f>IFERROR(ROUND(D297*100/B297,1),0)</f>
        <v>0</v>
      </c>
      <c r="H297" s="113">
        <f t="shared" si="82"/>
        <v>0</v>
      </c>
      <c r="I297" s="113" t="str">
        <f t="shared" si="83"/>
        <v/>
      </c>
      <c r="J297" s="114" t="str">
        <f t="shared" si="84"/>
        <v/>
      </c>
      <c r="T297" s="13"/>
      <c r="V297" s="14"/>
      <c r="W297" s="78"/>
    </row>
    <row r="298" spans="1:23" ht="18" hidden="1" customHeight="1" x14ac:dyDescent="0.25">
      <c r="A298" s="111" t="str">
        <f>Config!$B$22</f>
        <v>ROQU</v>
      </c>
      <c r="B298" s="79" t="e">
        <f>METAS!#REF!</f>
        <v>#REF!</v>
      </c>
      <c r="C298" s="79" t="e">
        <f>ROUNDUP((B298/12)*Config!$C$6,0)</f>
        <v>#REF!</v>
      </c>
      <c r="D298" s="79" t="e">
        <f>ACUMULADO!#REF!</f>
        <v>#REF!</v>
      </c>
      <c r="E298" s="131">
        <f t="shared" si="85"/>
        <v>100</v>
      </c>
      <c r="F298" s="116"/>
      <c r="G298" s="112">
        <f>IFERROR(ROUND(D298*100/B298,1),0)</f>
        <v>0</v>
      </c>
      <c r="H298" s="113">
        <f t="shared" si="82"/>
        <v>0</v>
      </c>
      <c r="I298" s="113" t="str">
        <f t="shared" si="83"/>
        <v/>
      </c>
      <c r="J298" s="114" t="str">
        <f t="shared" si="84"/>
        <v/>
      </c>
      <c r="T298" s="13"/>
      <c r="V298" s="14"/>
      <c r="W298" s="78"/>
    </row>
    <row r="299" spans="1:23" ht="18" hidden="1" customHeight="1" x14ac:dyDescent="0.25">
      <c r="A299" s="111" t="str">
        <f>Config!$B$23</f>
        <v>CALZ</v>
      </c>
      <c r="B299" s="79" t="e">
        <f>METAS!#REF!</f>
        <v>#REF!</v>
      </c>
      <c r="C299" s="79" t="e">
        <f>ROUNDUP((B299/12)*Config!$C$6,0)</f>
        <v>#REF!</v>
      </c>
      <c r="D299" s="79" t="e">
        <f>ACUMULADO!#REF!</f>
        <v>#REF!</v>
      </c>
      <c r="E299" s="131">
        <f t="shared" si="85"/>
        <v>100</v>
      </c>
      <c r="F299" s="116"/>
      <c r="G299" s="112">
        <f t="shared" si="81"/>
        <v>0</v>
      </c>
      <c r="H299" s="113">
        <f t="shared" si="82"/>
        <v>0</v>
      </c>
      <c r="I299" s="113" t="str">
        <f t="shared" si="83"/>
        <v/>
      </c>
      <c r="J299" s="114" t="str">
        <f t="shared" si="84"/>
        <v/>
      </c>
      <c r="T299" s="13"/>
      <c r="V299" s="14"/>
      <c r="W299" s="78"/>
    </row>
    <row r="300" spans="1:23" ht="18" hidden="1" customHeight="1" x14ac:dyDescent="0.25">
      <c r="A300" s="111" t="str">
        <f>Config!$B$24</f>
        <v>PUEB</v>
      </c>
      <c r="B300" s="79"/>
      <c r="C300" s="79"/>
      <c r="D300" s="79"/>
      <c r="E300" s="131"/>
      <c r="F300" s="116"/>
      <c r="G300" s="112"/>
      <c r="H300" s="113"/>
      <c r="I300" s="113"/>
      <c r="J300" s="114"/>
      <c r="T300" s="13"/>
      <c r="V300" s="14"/>
      <c r="W300" s="78"/>
    </row>
    <row r="301" spans="1:23" ht="18" hidden="1" customHeight="1" x14ac:dyDescent="0.25">
      <c r="D301" s="81"/>
      <c r="I301"/>
      <c r="J301"/>
      <c r="T301" s="13"/>
      <c r="W301" s="78"/>
    </row>
    <row r="302" spans="1:23" ht="18" hidden="1" customHeight="1" x14ac:dyDescent="0.25">
      <c r="I302"/>
      <c r="J302"/>
      <c r="T302" s="13"/>
      <c r="W302" s="78"/>
    </row>
    <row r="303" spans="1:23" ht="18" hidden="1" customHeight="1" x14ac:dyDescent="0.25">
      <c r="A303" s="117"/>
      <c r="B303" s="83"/>
      <c r="D303" s="83"/>
      <c r="E303" s="83"/>
      <c r="I303" s="83"/>
      <c r="J303" s="83"/>
      <c r="T303" s="13"/>
      <c r="W303" s="78"/>
    </row>
    <row r="304" spans="1:23" ht="18" hidden="1" customHeight="1" x14ac:dyDescent="0.25">
      <c r="A304" s="117"/>
      <c r="B304" s="83"/>
      <c r="D304" s="83"/>
      <c r="E304" s="83"/>
      <c r="I304" s="83"/>
      <c r="J304" s="83"/>
      <c r="T304" s="13"/>
      <c r="W304" s="78"/>
    </row>
    <row r="305" spans="1:23" ht="18" hidden="1" customHeight="1" x14ac:dyDescent="0.25">
      <c r="A305" s="117"/>
      <c r="B305" s="83"/>
      <c r="D305" s="83"/>
      <c r="E305" s="83"/>
      <c r="I305" s="83"/>
      <c r="J305" s="83"/>
      <c r="T305" s="13"/>
      <c r="W305" s="78"/>
    </row>
    <row r="306" spans="1:23" ht="18" hidden="1" customHeight="1" x14ac:dyDescent="0.25">
      <c r="A306" s="117"/>
      <c r="B306" s="83"/>
      <c r="D306" s="83"/>
      <c r="E306" s="83"/>
      <c r="I306" s="83"/>
      <c r="J306" s="83"/>
      <c r="T306" s="13"/>
      <c r="W306" s="78"/>
    </row>
    <row r="307" spans="1:23" ht="18" hidden="1" customHeight="1" x14ac:dyDescent="0.25">
      <c r="A307" s="117"/>
      <c r="B307" s="83"/>
      <c r="D307" s="83"/>
      <c r="E307" s="83"/>
      <c r="I307" s="83"/>
      <c r="J307" s="83"/>
      <c r="T307" s="13"/>
      <c r="W307" s="78"/>
    </row>
    <row r="308" spans="1:23" ht="18" hidden="1" customHeight="1" x14ac:dyDescent="0.25">
      <c r="A308" s="117"/>
      <c r="B308" s="83"/>
      <c r="D308" s="83"/>
      <c r="E308" s="83"/>
      <c r="I308" s="83"/>
      <c r="J308" s="83"/>
      <c r="T308" s="13"/>
      <c r="W308" s="78"/>
    </row>
    <row r="309" spans="1:23" ht="18" hidden="1" customHeight="1" x14ac:dyDescent="0.25">
      <c r="I309" s="83"/>
      <c r="J309" s="83"/>
      <c r="T309" s="13"/>
      <c r="W309" s="78"/>
    </row>
    <row r="310" spans="1:23" ht="18" hidden="1" customHeight="1" x14ac:dyDescent="0.25">
      <c r="A310" s="84" t="s">
        <v>111</v>
      </c>
      <c r="I310" s="83"/>
      <c r="J310" s="83"/>
      <c r="T310" s="13"/>
      <c r="V310" s="77" t="str">
        <f>A310</f>
        <v>16. NIÑOS DE  1 AÑO CONTROLADOS CRED</v>
      </c>
      <c r="W310" s="78"/>
    </row>
    <row r="311" spans="1:23" ht="48" hidden="1" customHeight="1" x14ac:dyDescent="0.25">
      <c r="A311" s="86" t="s">
        <v>2</v>
      </c>
      <c r="B311" s="87" t="s">
        <v>89</v>
      </c>
      <c r="C311" s="88" t="s">
        <v>70</v>
      </c>
      <c r="D311" s="87" t="s">
        <v>110</v>
      </c>
      <c r="E311" s="87" t="s">
        <v>1</v>
      </c>
      <c r="F311" s="89"/>
      <c r="G311" s="90" t="s">
        <v>9</v>
      </c>
      <c r="H311" s="91" t="str">
        <f>"DEFICIENTE &lt;= "&amp;$E$3</f>
        <v>DEFICIENTE &lt;= 90</v>
      </c>
      <c r="I311" s="91" t="str">
        <f>"PROCESO &gt; "&amp;$E$3&amp;"  -  &lt; "&amp;$F$3</f>
        <v>PROCESO &gt; 90  -  &lt; 100</v>
      </c>
      <c r="J311" s="91" t="str">
        <f>"OPTIMO &gt;= "&amp;$F$3</f>
        <v>OPTIMO &gt;= 100</v>
      </c>
      <c r="T311" s="13"/>
      <c r="V311" s="115" t="str">
        <f>$V$1&amp;"  "&amp;V310&amp;"  "&amp;$V$3&amp;"  "&amp;$V$2</f>
        <v>RED. MOYOBAMBA:  16. NIÑOS DE  1 AÑO CONTROLADOS CRED  - POR MICROREDES :   ENERO - DICIEMBRE 2022</v>
      </c>
      <c r="W311" s="78"/>
    </row>
    <row r="312" spans="1:23" ht="18" hidden="1" customHeight="1" thickBot="1" x14ac:dyDescent="0.3">
      <c r="A312" s="97" t="str">
        <f>Config!$B$15</f>
        <v>RED</v>
      </c>
      <c r="B312" s="98" t="e">
        <f>SUM(B313:B321)</f>
        <v>#REF!</v>
      </c>
      <c r="C312" s="98" t="e">
        <f>SUM(C313:C321)</f>
        <v>#REF!</v>
      </c>
      <c r="D312" s="98" t="e">
        <f>SUM(D313:D321)</f>
        <v>#REF!</v>
      </c>
      <c r="E312" s="98">
        <f>Config!$C$9</f>
        <v>100</v>
      </c>
      <c r="F312" s="99"/>
      <c r="G312" s="98">
        <f t="shared" ref="G312:G320" si="86">IFERROR(ROUND(D312*100/B312,1),0)</f>
        <v>0</v>
      </c>
      <c r="H312" s="100">
        <f t="shared" ref="H312:H320" si="87">IF(G312&lt;=$E$3,G312,"")</f>
        <v>0</v>
      </c>
      <c r="I312" s="100" t="str">
        <f t="shared" ref="I312:I320" si="88">IF(G312&gt;$E$3,IF(G312&lt;$F$3,G312,""),"")</f>
        <v/>
      </c>
      <c r="J312" s="98" t="str">
        <f t="shared" ref="J312:J320" si="89">IF(G312&gt;=$F$3,G312,"")</f>
        <v/>
      </c>
      <c r="T312" s="13"/>
      <c r="V312" s="77"/>
      <c r="W312" s="78"/>
    </row>
    <row r="313" spans="1:23" ht="18" hidden="1" customHeight="1" x14ac:dyDescent="0.25">
      <c r="A313" s="105" t="str">
        <f>Config!$B$16</f>
        <v>HOSP</v>
      </c>
      <c r="B313" s="106" t="e">
        <f>METAS!#REF!</f>
        <v>#REF!</v>
      </c>
      <c r="C313" s="106" t="e">
        <f>ROUNDUP((B313/12)*Config!$C$6,0)</f>
        <v>#REF!</v>
      </c>
      <c r="D313" s="106" t="e">
        <f>ACUMULADO!#REF!</f>
        <v>#REF!</v>
      </c>
      <c r="E313" s="131">
        <f>E312</f>
        <v>100</v>
      </c>
      <c r="F313" s="107"/>
      <c r="G313" s="108">
        <f t="shared" si="86"/>
        <v>0</v>
      </c>
      <c r="H313" s="109">
        <f t="shared" si="87"/>
        <v>0</v>
      </c>
      <c r="I313" s="109" t="str">
        <f t="shared" si="88"/>
        <v/>
      </c>
      <c r="J313" s="110" t="str">
        <f t="shared" si="89"/>
        <v/>
      </c>
      <c r="T313" s="13"/>
      <c r="V313" s="77"/>
      <c r="W313" s="78"/>
    </row>
    <row r="314" spans="1:23" ht="18" hidden="1" customHeight="1" x14ac:dyDescent="0.25">
      <c r="A314" s="111" t="str">
        <f>Config!$B$17</f>
        <v>LLUI</v>
      </c>
      <c r="B314" s="79" t="e">
        <f>METAS!#REF!</f>
        <v>#REF!</v>
      </c>
      <c r="C314" s="79" t="e">
        <f>ROUNDUP((B314/12)*Config!$C$6,0)</f>
        <v>#REF!</v>
      </c>
      <c r="D314" s="79" t="e">
        <f>ACUMULADO!#REF!</f>
        <v>#REF!</v>
      </c>
      <c r="E314" s="131">
        <f t="shared" ref="E314:E320" si="90">E313</f>
        <v>100</v>
      </c>
      <c r="F314" s="116"/>
      <c r="G314" s="112">
        <f t="shared" si="86"/>
        <v>0</v>
      </c>
      <c r="H314" s="113">
        <f t="shared" si="87"/>
        <v>0</v>
      </c>
      <c r="I314" s="113" t="str">
        <f t="shared" si="88"/>
        <v/>
      </c>
      <c r="J314" s="114" t="str">
        <f t="shared" si="89"/>
        <v/>
      </c>
      <c r="T314" s="13"/>
      <c r="V314" s="77"/>
      <c r="W314" s="78"/>
    </row>
    <row r="315" spans="1:23" ht="18" hidden="1" customHeight="1" x14ac:dyDescent="0.25">
      <c r="A315" s="111" t="str">
        <f>Config!$B$18</f>
        <v>JERI</v>
      </c>
      <c r="B315" s="79" t="e">
        <f>METAS!#REF!</f>
        <v>#REF!</v>
      </c>
      <c r="C315" s="79" t="e">
        <f>ROUNDUP((B315/12)*Config!$C$6,0)</f>
        <v>#REF!</v>
      </c>
      <c r="D315" s="79" t="e">
        <f>ACUMULADO!#REF!</f>
        <v>#REF!</v>
      </c>
      <c r="E315" s="131">
        <f t="shared" si="90"/>
        <v>100</v>
      </c>
      <c r="F315" s="116"/>
      <c r="G315" s="112">
        <f t="shared" si="86"/>
        <v>0</v>
      </c>
      <c r="H315" s="113">
        <f t="shared" si="87"/>
        <v>0</v>
      </c>
      <c r="I315" s="113" t="str">
        <f t="shared" si="88"/>
        <v/>
      </c>
      <c r="J315" s="114" t="str">
        <f t="shared" si="89"/>
        <v/>
      </c>
      <c r="T315" s="13"/>
      <c r="V315" s="77"/>
      <c r="W315" s="78"/>
    </row>
    <row r="316" spans="1:23" ht="18" hidden="1" customHeight="1" x14ac:dyDescent="0.25">
      <c r="A316" s="111" t="str">
        <f>Config!$B$19</f>
        <v>YANT</v>
      </c>
      <c r="B316" s="79" t="e">
        <f>METAS!#REF!</f>
        <v>#REF!</v>
      </c>
      <c r="C316" s="79" t="e">
        <f>ROUNDUP((B316/12)*Config!$C$6,0)</f>
        <v>#REF!</v>
      </c>
      <c r="D316" s="79" t="e">
        <f>ACUMULADO!#REF!</f>
        <v>#REF!</v>
      </c>
      <c r="E316" s="131">
        <f t="shared" si="90"/>
        <v>100</v>
      </c>
      <c r="F316" s="116"/>
      <c r="G316" s="112">
        <f t="shared" si="86"/>
        <v>0</v>
      </c>
      <c r="H316" s="113">
        <f t="shared" si="87"/>
        <v>0</v>
      </c>
      <c r="I316" s="113" t="str">
        <f t="shared" si="88"/>
        <v/>
      </c>
      <c r="J316" s="114" t="str">
        <f t="shared" si="89"/>
        <v/>
      </c>
      <c r="T316" s="13"/>
      <c r="V316" s="77"/>
      <c r="W316" s="78"/>
    </row>
    <row r="317" spans="1:23" ht="18" hidden="1" customHeight="1" x14ac:dyDescent="0.25">
      <c r="A317" s="111" t="str">
        <f>Config!$B$20</f>
        <v>SORI</v>
      </c>
      <c r="B317" s="79" t="e">
        <f>METAS!#REF!</f>
        <v>#REF!</v>
      </c>
      <c r="C317" s="79" t="e">
        <f>ROUNDUP((B317/12)*Config!$C$6,0)</f>
        <v>#REF!</v>
      </c>
      <c r="D317" s="79" t="e">
        <f>ACUMULADO!#REF!</f>
        <v>#REF!</v>
      </c>
      <c r="E317" s="131">
        <f t="shared" si="90"/>
        <v>100</v>
      </c>
      <c r="F317" s="116"/>
      <c r="G317" s="112">
        <f t="shared" si="86"/>
        <v>0</v>
      </c>
      <c r="H317" s="113">
        <f t="shared" si="87"/>
        <v>0</v>
      </c>
      <c r="I317" s="113" t="str">
        <f t="shared" si="88"/>
        <v/>
      </c>
      <c r="J317" s="114" t="str">
        <f t="shared" si="89"/>
        <v/>
      </c>
      <c r="T317" s="13"/>
      <c r="V317" s="14"/>
      <c r="W317" s="78"/>
    </row>
    <row r="318" spans="1:23" ht="18" hidden="1" customHeight="1" x14ac:dyDescent="0.25">
      <c r="A318" s="111" t="str">
        <f>Config!$B$21</f>
        <v>JEPE</v>
      </c>
      <c r="B318" s="79" t="e">
        <f>METAS!#REF!</f>
        <v>#REF!</v>
      </c>
      <c r="C318" s="79" t="e">
        <f>ROUNDUP((B318/12)*Config!$C$6,0)</f>
        <v>#REF!</v>
      </c>
      <c r="D318" s="79" t="e">
        <f>ACUMULADO!#REF!</f>
        <v>#REF!</v>
      </c>
      <c r="E318" s="131">
        <f t="shared" si="90"/>
        <v>100</v>
      </c>
      <c r="F318" s="116"/>
      <c r="G318" s="112">
        <f>IFERROR(ROUND(D318*100/B318,1),0)</f>
        <v>0</v>
      </c>
      <c r="H318" s="113">
        <f t="shared" si="87"/>
        <v>0</v>
      </c>
      <c r="I318" s="113" t="str">
        <f t="shared" si="88"/>
        <v/>
      </c>
      <c r="J318" s="114" t="str">
        <f t="shared" si="89"/>
        <v/>
      </c>
      <c r="T318" s="13"/>
      <c r="V318" s="14"/>
      <c r="W318" s="78"/>
    </row>
    <row r="319" spans="1:23" ht="18" hidden="1" customHeight="1" x14ac:dyDescent="0.25">
      <c r="A319" s="111" t="str">
        <f>Config!$B$22</f>
        <v>ROQU</v>
      </c>
      <c r="B319" s="79" t="e">
        <f>METAS!#REF!</f>
        <v>#REF!</v>
      </c>
      <c r="C319" s="79" t="e">
        <f>ROUNDUP((B319/12)*Config!$C$6,0)</f>
        <v>#REF!</v>
      </c>
      <c r="D319" s="79" t="e">
        <f>ACUMULADO!#REF!</f>
        <v>#REF!</v>
      </c>
      <c r="E319" s="131">
        <f t="shared" si="90"/>
        <v>100</v>
      </c>
      <c r="F319" s="116"/>
      <c r="G319" s="112">
        <f>IFERROR(ROUND(D319*100/B319,1),0)</f>
        <v>0</v>
      </c>
      <c r="H319" s="113">
        <f t="shared" si="87"/>
        <v>0</v>
      </c>
      <c r="I319" s="113" t="str">
        <f t="shared" si="88"/>
        <v/>
      </c>
      <c r="J319" s="114" t="str">
        <f t="shared" si="89"/>
        <v/>
      </c>
      <c r="T319" s="13"/>
      <c r="V319" s="14"/>
      <c r="W319" s="78"/>
    </row>
    <row r="320" spans="1:23" ht="18" hidden="1" customHeight="1" x14ac:dyDescent="0.25">
      <c r="A320" s="111" t="str">
        <f>Config!$B$23</f>
        <v>CALZ</v>
      </c>
      <c r="B320" s="79" t="e">
        <f>METAS!#REF!</f>
        <v>#REF!</v>
      </c>
      <c r="C320" s="79" t="e">
        <f>ROUNDUP((B320/12)*Config!$C$6,0)</f>
        <v>#REF!</v>
      </c>
      <c r="D320" s="79" t="e">
        <f>ACUMULADO!#REF!</f>
        <v>#REF!</v>
      </c>
      <c r="E320" s="131">
        <f t="shared" si="90"/>
        <v>100</v>
      </c>
      <c r="F320" s="116"/>
      <c r="G320" s="112">
        <f t="shared" si="86"/>
        <v>0</v>
      </c>
      <c r="H320" s="113">
        <f t="shared" si="87"/>
        <v>0</v>
      </c>
      <c r="I320" s="113" t="str">
        <f t="shared" si="88"/>
        <v/>
      </c>
      <c r="J320" s="114" t="str">
        <f t="shared" si="89"/>
        <v/>
      </c>
      <c r="T320" s="13"/>
      <c r="V320" s="14"/>
      <c r="W320" s="78"/>
    </row>
    <row r="321" spans="1:23" ht="18" hidden="1" customHeight="1" x14ac:dyDescent="0.25">
      <c r="A321" s="111" t="str">
        <f>Config!$B$24</f>
        <v>PUEB</v>
      </c>
      <c r="B321" s="79"/>
      <c r="C321" s="79"/>
      <c r="D321" s="79"/>
      <c r="E321" s="131"/>
      <c r="F321" s="116"/>
      <c r="G321" s="112"/>
      <c r="H321" s="113"/>
      <c r="I321" s="113"/>
      <c r="J321" s="114"/>
      <c r="T321" s="13"/>
      <c r="W321" s="78"/>
    </row>
    <row r="322" spans="1:23" ht="18" hidden="1" customHeight="1" x14ac:dyDescent="0.25">
      <c r="D322" s="81"/>
      <c r="I322"/>
      <c r="J322"/>
      <c r="T322" s="13"/>
      <c r="W322" s="78"/>
    </row>
    <row r="323" spans="1:23" ht="18" hidden="1" customHeight="1" x14ac:dyDescent="0.25">
      <c r="A323" s="117"/>
      <c r="B323" s="83"/>
      <c r="D323" s="83"/>
      <c r="E323" s="83"/>
      <c r="I323" s="83"/>
      <c r="J323" s="83"/>
      <c r="T323" s="13"/>
      <c r="W323" s="78"/>
    </row>
    <row r="324" spans="1:23" ht="18" hidden="1" customHeight="1" x14ac:dyDescent="0.25">
      <c r="A324" s="117"/>
      <c r="B324" s="83"/>
      <c r="D324" s="83"/>
      <c r="E324" s="83"/>
      <c r="I324" s="83"/>
      <c r="J324" s="83"/>
      <c r="T324" s="13"/>
      <c r="W324" s="78"/>
    </row>
    <row r="325" spans="1:23" ht="18" hidden="1" customHeight="1" x14ac:dyDescent="0.25">
      <c r="A325" s="117"/>
      <c r="B325" s="83"/>
      <c r="D325" s="83"/>
      <c r="E325" s="83"/>
      <c r="I325" s="83"/>
      <c r="J325" s="83"/>
      <c r="T325" s="13"/>
      <c r="W325" s="78"/>
    </row>
    <row r="326" spans="1:23" ht="18" hidden="1" customHeight="1" x14ac:dyDescent="0.25">
      <c r="C326" s="130"/>
      <c r="I326" s="83"/>
      <c r="J326" s="83"/>
      <c r="T326" s="13"/>
      <c r="W326" s="78"/>
    </row>
    <row r="327" spans="1:23" ht="18" hidden="1" customHeight="1" x14ac:dyDescent="0.25">
      <c r="C327" s="130"/>
      <c r="I327" s="83"/>
      <c r="J327" s="83"/>
      <c r="T327" s="13"/>
      <c r="W327" s="78"/>
    </row>
    <row r="328" spans="1:23" ht="18" hidden="1" customHeight="1" x14ac:dyDescent="0.25">
      <c r="C328" s="130"/>
      <c r="I328" s="83"/>
      <c r="J328" s="83"/>
      <c r="T328" s="13"/>
      <c r="W328" s="78"/>
    </row>
    <row r="329" spans="1:23" ht="18" hidden="1" customHeight="1" x14ac:dyDescent="0.25">
      <c r="C329" s="130"/>
      <c r="I329" s="83"/>
      <c r="J329" s="83"/>
      <c r="T329" s="13"/>
      <c r="W329" s="78"/>
    </row>
    <row r="330" spans="1:23" ht="18" hidden="1" customHeight="1" x14ac:dyDescent="0.25">
      <c r="A330" s="84" t="s">
        <v>112</v>
      </c>
      <c r="B330" s="132"/>
      <c r="I330" s="83"/>
      <c r="J330" s="83"/>
      <c r="T330" s="13"/>
      <c r="V330" s="77" t="str">
        <f>A330</f>
        <v>17. NIÑOS DE  2 AÑO CONTROLADOS CRED</v>
      </c>
      <c r="W330" s="78"/>
    </row>
    <row r="331" spans="1:23" ht="48" hidden="1" customHeight="1" x14ac:dyDescent="0.25">
      <c r="A331" s="86" t="s">
        <v>2</v>
      </c>
      <c r="B331" s="87" t="s">
        <v>89</v>
      </c>
      <c r="C331" s="88" t="s">
        <v>70</v>
      </c>
      <c r="D331" s="87" t="s">
        <v>110</v>
      </c>
      <c r="E331" s="87" t="s">
        <v>1</v>
      </c>
      <c r="F331" s="89"/>
      <c r="G331" s="90" t="s">
        <v>9</v>
      </c>
      <c r="H331" s="91" t="str">
        <f>"DEFICIENTE &lt;= "&amp;$E$3</f>
        <v>DEFICIENTE &lt;= 90</v>
      </c>
      <c r="I331" s="91" t="str">
        <f>"PROCESO &gt; "&amp;$E$3&amp;"  -  &lt; "&amp;$F$3</f>
        <v>PROCESO &gt; 90  -  &lt; 100</v>
      </c>
      <c r="J331" s="91" t="str">
        <f>"OPTIMO &gt;= "&amp;$F$3</f>
        <v>OPTIMO &gt;= 100</v>
      </c>
      <c r="T331" s="13"/>
      <c r="V331" s="115" t="str">
        <f>$V$1&amp;"  "&amp;V330&amp;"  "&amp;$V$3&amp;"  "&amp;$V$2</f>
        <v>RED. MOYOBAMBA:  17. NIÑOS DE  2 AÑO CONTROLADOS CRED  - POR MICROREDES :   ENERO - DICIEMBRE 2022</v>
      </c>
      <c r="W331" s="78"/>
    </row>
    <row r="332" spans="1:23" ht="18" hidden="1" customHeight="1" thickBot="1" x14ac:dyDescent="0.3">
      <c r="A332" s="97" t="str">
        <f>Config!$B$15</f>
        <v>RED</v>
      </c>
      <c r="B332" s="98" t="e">
        <f>SUM(B333:B341)</f>
        <v>#REF!</v>
      </c>
      <c r="C332" s="98" t="e">
        <f>SUM(C333:C341)</f>
        <v>#REF!</v>
      </c>
      <c r="D332" s="98" t="e">
        <f>SUM(D333:D341)</f>
        <v>#REF!</v>
      </c>
      <c r="E332" s="98">
        <f>Config!$C$9</f>
        <v>100</v>
      </c>
      <c r="F332" s="99"/>
      <c r="G332" s="98">
        <f t="shared" ref="G332:G340" si="91">IFERROR(ROUND(D332*100/B332,1),0)</f>
        <v>0</v>
      </c>
      <c r="H332" s="100">
        <f t="shared" ref="H332:H340" si="92">IF(G332&lt;=$E$3,G332,"")</f>
        <v>0</v>
      </c>
      <c r="I332" s="100" t="str">
        <f t="shared" ref="I332:I340" si="93">IF(G332&gt;$E$3,IF(G332&lt;$F$3,G332,""),"")</f>
        <v/>
      </c>
      <c r="J332" s="98" t="str">
        <f t="shared" ref="J332:J340" si="94">IF(G332&gt;=$F$3,G332,"")</f>
        <v/>
      </c>
      <c r="T332" s="13"/>
      <c r="V332" s="77"/>
      <c r="W332" s="78"/>
    </row>
    <row r="333" spans="1:23" ht="18" hidden="1" customHeight="1" x14ac:dyDescent="0.25">
      <c r="A333" s="105" t="str">
        <f>Config!$B$16</f>
        <v>HOSP</v>
      </c>
      <c r="B333" s="106" t="e">
        <f>METAS!#REF!</f>
        <v>#REF!</v>
      </c>
      <c r="C333" s="106" t="e">
        <f>ROUNDUP((B333/12)*Config!$C$6,0)</f>
        <v>#REF!</v>
      </c>
      <c r="D333" s="106" t="e">
        <f>ACUMULADO!#REF!</f>
        <v>#REF!</v>
      </c>
      <c r="E333" s="131">
        <f>E332</f>
        <v>100</v>
      </c>
      <c r="F333" s="107"/>
      <c r="G333" s="108">
        <f t="shared" si="91"/>
        <v>0</v>
      </c>
      <c r="H333" s="109">
        <f t="shared" si="92"/>
        <v>0</v>
      </c>
      <c r="I333" s="109" t="str">
        <f t="shared" si="93"/>
        <v/>
      </c>
      <c r="J333" s="110" t="str">
        <f t="shared" si="94"/>
        <v/>
      </c>
      <c r="T333" s="13"/>
      <c r="V333" s="77"/>
      <c r="W333" s="78"/>
    </row>
    <row r="334" spans="1:23" ht="18" hidden="1" customHeight="1" x14ac:dyDescent="0.25">
      <c r="A334" s="111" t="str">
        <f>Config!$B$17</f>
        <v>LLUI</v>
      </c>
      <c r="B334" s="79" t="e">
        <f>METAS!#REF!</f>
        <v>#REF!</v>
      </c>
      <c r="C334" s="79" t="e">
        <f>ROUNDUP((B334/12)*Config!$C$6,0)</f>
        <v>#REF!</v>
      </c>
      <c r="D334" s="79" t="e">
        <f>ACUMULADO!#REF!</f>
        <v>#REF!</v>
      </c>
      <c r="E334" s="131">
        <f t="shared" ref="E334:E340" si="95">E333</f>
        <v>100</v>
      </c>
      <c r="F334" s="116"/>
      <c r="G334" s="112">
        <f t="shared" si="91"/>
        <v>0</v>
      </c>
      <c r="H334" s="113">
        <f t="shared" si="92"/>
        <v>0</v>
      </c>
      <c r="I334" s="113" t="str">
        <f t="shared" si="93"/>
        <v/>
      </c>
      <c r="J334" s="114" t="str">
        <f t="shared" si="94"/>
        <v/>
      </c>
      <c r="T334" s="13"/>
      <c r="V334" s="77"/>
      <c r="W334" s="78"/>
    </row>
    <row r="335" spans="1:23" ht="18" hidden="1" customHeight="1" x14ac:dyDescent="0.25">
      <c r="A335" s="111" t="str">
        <f>Config!$B$18</f>
        <v>JERI</v>
      </c>
      <c r="B335" s="79" t="e">
        <f>METAS!#REF!</f>
        <v>#REF!</v>
      </c>
      <c r="C335" s="79" t="e">
        <f>ROUNDUP((B335/12)*Config!$C$6,0)</f>
        <v>#REF!</v>
      </c>
      <c r="D335" s="79" t="e">
        <f>ACUMULADO!#REF!</f>
        <v>#REF!</v>
      </c>
      <c r="E335" s="131">
        <f t="shared" si="95"/>
        <v>100</v>
      </c>
      <c r="F335" s="116"/>
      <c r="G335" s="112">
        <f t="shared" si="91"/>
        <v>0</v>
      </c>
      <c r="H335" s="113">
        <f t="shared" si="92"/>
        <v>0</v>
      </c>
      <c r="I335" s="113" t="str">
        <f t="shared" si="93"/>
        <v/>
      </c>
      <c r="J335" s="114" t="str">
        <f t="shared" si="94"/>
        <v/>
      </c>
      <c r="T335" s="13"/>
      <c r="V335" s="77"/>
      <c r="W335" s="78"/>
    </row>
    <row r="336" spans="1:23" ht="18" hidden="1" customHeight="1" x14ac:dyDescent="0.25">
      <c r="A336" s="111" t="str">
        <f>Config!$B$19</f>
        <v>YANT</v>
      </c>
      <c r="B336" s="79" t="e">
        <f>METAS!#REF!</f>
        <v>#REF!</v>
      </c>
      <c r="C336" s="79" t="e">
        <f>ROUNDUP((B336/12)*Config!$C$6,0)</f>
        <v>#REF!</v>
      </c>
      <c r="D336" s="79" t="e">
        <f>ACUMULADO!#REF!</f>
        <v>#REF!</v>
      </c>
      <c r="E336" s="131">
        <f t="shared" si="95"/>
        <v>100</v>
      </c>
      <c r="F336" s="116"/>
      <c r="G336" s="112">
        <f t="shared" si="91"/>
        <v>0</v>
      </c>
      <c r="H336" s="113">
        <f t="shared" si="92"/>
        <v>0</v>
      </c>
      <c r="I336" s="113" t="str">
        <f t="shared" si="93"/>
        <v/>
      </c>
      <c r="J336" s="114" t="str">
        <f t="shared" si="94"/>
        <v/>
      </c>
      <c r="T336" s="13"/>
      <c r="V336" s="77"/>
      <c r="W336" s="78"/>
    </row>
    <row r="337" spans="1:23" ht="18" hidden="1" customHeight="1" x14ac:dyDescent="0.25">
      <c r="A337" s="111" t="str">
        <f>Config!$B$20</f>
        <v>SORI</v>
      </c>
      <c r="B337" s="79" t="e">
        <f>METAS!#REF!</f>
        <v>#REF!</v>
      </c>
      <c r="C337" s="79" t="e">
        <f>ROUNDUP((B337/12)*Config!$C$6,0)</f>
        <v>#REF!</v>
      </c>
      <c r="D337" s="79" t="e">
        <f>ACUMULADO!#REF!</f>
        <v>#REF!</v>
      </c>
      <c r="E337" s="131">
        <f t="shared" si="95"/>
        <v>100</v>
      </c>
      <c r="F337" s="116"/>
      <c r="G337" s="112">
        <f t="shared" si="91"/>
        <v>0</v>
      </c>
      <c r="H337" s="113">
        <f t="shared" si="92"/>
        <v>0</v>
      </c>
      <c r="I337" s="113" t="str">
        <f t="shared" si="93"/>
        <v/>
      </c>
      <c r="J337" s="114" t="str">
        <f t="shared" si="94"/>
        <v/>
      </c>
      <c r="T337" s="13"/>
      <c r="V337" s="14"/>
      <c r="W337" s="78"/>
    </row>
    <row r="338" spans="1:23" ht="18" hidden="1" customHeight="1" x14ac:dyDescent="0.25">
      <c r="A338" s="111" t="str">
        <f>Config!$B$21</f>
        <v>JEPE</v>
      </c>
      <c r="B338" s="79" t="e">
        <f>METAS!#REF!</f>
        <v>#REF!</v>
      </c>
      <c r="C338" s="79" t="e">
        <f>ROUNDUP((B338/12)*Config!$C$6,0)</f>
        <v>#REF!</v>
      </c>
      <c r="D338" s="79" t="e">
        <f>ACUMULADO!#REF!</f>
        <v>#REF!</v>
      </c>
      <c r="E338" s="131">
        <f t="shared" si="95"/>
        <v>100</v>
      </c>
      <c r="F338" s="116"/>
      <c r="G338" s="112">
        <f>IFERROR(ROUND(D338*100/B338,1),0)</f>
        <v>0</v>
      </c>
      <c r="H338" s="113">
        <f t="shared" si="92"/>
        <v>0</v>
      </c>
      <c r="I338" s="113" t="str">
        <f t="shared" si="93"/>
        <v/>
      </c>
      <c r="J338" s="114" t="str">
        <f t="shared" si="94"/>
        <v/>
      </c>
      <c r="T338" s="13"/>
      <c r="V338" s="14"/>
      <c r="W338" s="78"/>
    </row>
    <row r="339" spans="1:23" ht="18" hidden="1" customHeight="1" x14ac:dyDescent="0.25">
      <c r="A339" s="111" t="str">
        <f>Config!$B$22</f>
        <v>ROQU</v>
      </c>
      <c r="B339" s="79" t="e">
        <f>METAS!#REF!</f>
        <v>#REF!</v>
      </c>
      <c r="C339" s="79" t="e">
        <f>ROUNDUP((B339/12)*Config!$C$6,0)</f>
        <v>#REF!</v>
      </c>
      <c r="D339" s="79" t="e">
        <f>ACUMULADO!#REF!</f>
        <v>#REF!</v>
      </c>
      <c r="E339" s="131">
        <f t="shared" si="95"/>
        <v>100</v>
      </c>
      <c r="F339" s="116"/>
      <c r="G339" s="112">
        <f>IFERROR(ROUND(D339*100/B339,1),0)</f>
        <v>0</v>
      </c>
      <c r="H339" s="113">
        <f t="shared" si="92"/>
        <v>0</v>
      </c>
      <c r="I339" s="113" t="str">
        <f t="shared" si="93"/>
        <v/>
      </c>
      <c r="J339" s="114" t="str">
        <f t="shared" si="94"/>
        <v/>
      </c>
      <c r="T339" s="13"/>
      <c r="V339" s="14"/>
      <c r="W339" s="78"/>
    </row>
    <row r="340" spans="1:23" ht="18" hidden="1" customHeight="1" x14ac:dyDescent="0.25">
      <c r="A340" s="111" t="str">
        <f>Config!$B$23</f>
        <v>CALZ</v>
      </c>
      <c r="B340" s="79" t="e">
        <f>METAS!#REF!</f>
        <v>#REF!</v>
      </c>
      <c r="C340" s="79" t="e">
        <f>ROUNDUP((B340/12)*Config!$C$6,0)</f>
        <v>#REF!</v>
      </c>
      <c r="D340" s="79" t="e">
        <f>ACUMULADO!#REF!</f>
        <v>#REF!</v>
      </c>
      <c r="E340" s="131">
        <f t="shared" si="95"/>
        <v>100</v>
      </c>
      <c r="F340" s="116"/>
      <c r="G340" s="112">
        <f t="shared" si="91"/>
        <v>0</v>
      </c>
      <c r="H340" s="113">
        <f t="shared" si="92"/>
        <v>0</v>
      </c>
      <c r="I340" s="113" t="str">
        <f t="shared" si="93"/>
        <v/>
      </c>
      <c r="J340" s="114" t="str">
        <f t="shared" si="94"/>
        <v/>
      </c>
      <c r="T340" s="13"/>
      <c r="V340" s="14"/>
      <c r="W340" s="78"/>
    </row>
    <row r="341" spans="1:23" ht="18" hidden="1" customHeight="1" x14ac:dyDescent="0.25">
      <c r="A341" s="111" t="str">
        <f>Config!$B$24</f>
        <v>PUEB</v>
      </c>
      <c r="B341" s="79"/>
      <c r="C341" s="79"/>
      <c r="D341" s="79"/>
      <c r="E341" s="79"/>
      <c r="F341" s="116"/>
      <c r="G341" s="112"/>
      <c r="H341" s="113"/>
      <c r="I341" s="113"/>
      <c r="J341" s="114"/>
      <c r="T341" s="13"/>
      <c r="W341" s="78"/>
    </row>
    <row r="342" spans="1:23" ht="18" hidden="1" customHeight="1" x14ac:dyDescent="0.25">
      <c r="D342" s="81"/>
      <c r="I342"/>
      <c r="J342"/>
      <c r="T342" s="13"/>
      <c r="W342" s="78"/>
    </row>
    <row r="343" spans="1:23" ht="18" hidden="1" customHeight="1" x14ac:dyDescent="0.25">
      <c r="I343"/>
      <c r="J343"/>
      <c r="T343" s="13"/>
      <c r="W343" s="78"/>
    </row>
    <row r="344" spans="1:23" ht="18" hidden="1" customHeight="1" x14ac:dyDescent="0.25">
      <c r="I344"/>
      <c r="J344"/>
      <c r="T344" s="13"/>
      <c r="W344" s="78"/>
    </row>
    <row r="345" spans="1:23" ht="18" hidden="1" customHeight="1" x14ac:dyDescent="0.25">
      <c r="A345" s="117"/>
      <c r="B345" s="83"/>
      <c r="D345" s="83"/>
      <c r="E345" s="83"/>
      <c r="I345" s="83"/>
      <c r="J345" s="83"/>
      <c r="T345" s="13"/>
      <c r="W345" s="78"/>
    </row>
    <row r="346" spans="1:23" ht="18" hidden="1" customHeight="1" x14ac:dyDescent="0.25">
      <c r="A346" s="117"/>
      <c r="B346" s="83"/>
      <c r="D346" s="83"/>
      <c r="E346" s="83"/>
      <c r="I346" s="83"/>
      <c r="J346" s="83"/>
      <c r="T346" s="13"/>
      <c r="W346" s="78"/>
    </row>
    <row r="347" spans="1:23" ht="18" hidden="1" customHeight="1" x14ac:dyDescent="0.25">
      <c r="A347" s="117"/>
      <c r="B347" s="83"/>
      <c r="D347" s="83"/>
      <c r="E347" s="83"/>
      <c r="I347" s="83"/>
      <c r="J347" s="83"/>
      <c r="T347" s="13"/>
      <c r="W347" s="78"/>
    </row>
    <row r="348" spans="1:23" ht="18" hidden="1" customHeight="1" x14ac:dyDescent="0.25">
      <c r="A348" s="117"/>
      <c r="B348" s="83"/>
      <c r="D348" s="83"/>
      <c r="E348" s="83"/>
      <c r="I348" s="83"/>
      <c r="J348" s="83"/>
      <c r="T348" s="13"/>
      <c r="W348" s="78"/>
    </row>
    <row r="349" spans="1:23" ht="18" hidden="1" customHeight="1" x14ac:dyDescent="0.25">
      <c r="A349" s="117"/>
      <c r="B349" s="83"/>
      <c r="D349" s="83"/>
      <c r="E349" s="83"/>
      <c r="I349" s="83"/>
      <c r="J349" s="83"/>
      <c r="T349" s="13"/>
      <c r="W349" s="78"/>
    </row>
    <row r="350" spans="1:23" ht="18" hidden="1" customHeight="1" x14ac:dyDescent="0.25">
      <c r="A350" s="117"/>
      <c r="B350" s="83"/>
      <c r="D350" s="83"/>
      <c r="E350" s="83"/>
      <c r="I350" s="83"/>
      <c r="J350" s="83"/>
      <c r="T350" s="13"/>
      <c r="W350" s="78"/>
    </row>
    <row r="351" spans="1:23" ht="18" hidden="1" customHeight="1" x14ac:dyDescent="0.25">
      <c r="I351" s="83"/>
      <c r="J351" s="83"/>
      <c r="T351" s="13"/>
      <c r="V351" s="77" t="str">
        <f>A352</f>
        <v>18. NIÑOS DE  3 AÑO CONTROLADOS CRED</v>
      </c>
      <c r="W351" s="78"/>
    </row>
    <row r="352" spans="1:23" ht="18" hidden="1" customHeight="1" x14ac:dyDescent="0.25">
      <c r="A352" s="84" t="s">
        <v>113</v>
      </c>
      <c r="I352" s="83"/>
      <c r="J352" s="83"/>
      <c r="T352" s="13"/>
      <c r="V352" s="115" t="str">
        <f>$V$1&amp;"  "&amp;V351&amp;"  "&amp;$V$3&amp;"  "&amp;$V$2</f>
        <v>RED. MOYOBAMBA:  18. NIÑOS DE  3 AÑO CONTROLADOS CRED  - POR MICROREDES :   ENERO - DICIEMBRE 2022</v>
      </c>
      <c r="W352" s="78"/>
    </row>
    <row r="353" spans="1:23" ht="48" hidden="1" customHeight="1" x14ac:dyDescent="0.25">
      <c r="A353" s="86" t="s">
        <v>2</v>
      </c>
      <c r="B353" s="87" t="s">
        <v>89</v>
      </c>
      <c r="C353" s="88" t="s">
        <v>70</v>
      </c>
      <c r="D353" s="87" t="s">
        <v>110</v>
      </c>
      <c r="E353" s="87" t="s">
        <v>1</v>
      </c>
      <c r="F353" s="89"/>
      <c r="G353" s="90" t="s">
        <v>9</v>
      </c>
      <c r="H353" s="91" t="str">
        <f>"DEFICIENTE &lt;= "&amp;$E$3</f>
        <v>DEFICIENTE &lt;= 90</v>
      </c>
      <c r="I353" s="91" t="str">
        <f>"PROCESO &gt; "&amp;$E$3&amp;"  -  &lt; "&amp;$F$3</f>
        <v>PROCESO &gt; 90  -  &lt; 100</v>
      </c>
      <c r="J353" s="91" t="str">
        <f>"OPTIMO &gt;= "&amp;$F$3</f>
        <v>OPTIMO &gt;= 100</v>
      </c>
      <c r="T353" s="13"/>
      <c r="V353" s="77"/>
      <c r="W353" s="78"/>
    </row>
    <row r="354" spans="1:23" ht="18" hidden="1" customHeight="1" thickBot="1" x14ac:dyDescent="0.3">
      <c r="A354" s="97" t="str">
        <f>Config!$B$15</f>
        <v>RED</v>
      </c>
      <c r="B354" s="98" t="e">
        <f>SUM(B355:B363)</f>
        <v>#REF!</v>
      </c>
      <c r="C354" s="98" t="e">
        <f>SUM(C355:C363)</f>
        <v>#REF!</v>
      </c>
      <c r="D354" s="98" t="e">
        <f>SUM(D355:D363)</f>
        <v>#REF!</v>
      </c>
      <c r="E354" s="98">
        <f>Config!$C$9</f>
        <v>100</v>
      </c>
      <c r="F354" s="99"/>
      <c r="G354" s="98">
        <f t="shared" ref="G354:G362" si="96">IFERROR(ROUND(D354*100/B354,1),0)</f>
        <v>0</v>
      </c>
      <c r="H354" s="100">
        <f t="shared" ref="H354:H362" si="97">IF(G354&lt;=$E$3,G354,"")</f>
        <v>0</v>
      </c>
      <c r="I354" s="100" t="str">
        <f t="shared" ref="I354:I362" si="98">IF(G354&gt;$E$3,IF(G354&lt;$F$3,G354,""),"")</f>
        <v/>
      </c>
      <c r="J354" s="98" t="str">
        <f t="shared" ref="J354:J362" si="99">IF(G354&gt;=$F$3,G354,"")</f>
        <v/>
      </c>
      <c r="T354" s="13"/>
      <c r="V354" s="77"/>
      <c r="W354" s="78"/>
    </row>
    <row r="355" spans="1:23" ht="18" hidden="1" customHeight="1" x14ac:dyDescent="0.25">
      <c r="A355" s="105" t="str">
        <f>Config!$B$16</f>
        <v>HOSP</v>
      </c>
      <c r="B355" s="106" t="e">
        <f>METAS!#REF!</f>
        <v>#REF!</v>
      </c>
      <c r="C355" s="106" t="e">
        <f>(B355/12)*Config!$C$6</f>
        <v>#REF!</v>
      </c>
      <c r="D355" s="106" t="e">
        <f>ACUMULADO!#REF!</f>
        <v>#REF!</v>
      </c>
      <c r="E355" s="131">
        <f>E354</f>
        <v>100</v>
      </c>
      <c r="F355" s="107"/>
      <c r="G355" s="108">
        <f t="shared" si="96"/>
        <v>0</v>
      </c>
      <c r="H355" s="109">
        <f t="shared" si="97"/>
        <v>0</v>
      </c>
      <c r="I355" s="109" t="str">
        <f t="shared" si="98"/>
        <v/>
      </c>
      <c r="J355" s="110" t="str">
        <f t="shared" si="99"/>
        <v/>
      </c>
      <c r="T355" s="13"/>
      <c r="V355" s="77"/>
      <c r="W355" s="78"/>
    </row>
    <row r="356" spans="1:23" ht="18" hidden="1" customHeight="1" x14ac:dyDescent="0.25">
      <c r="A356" s="111" t="str">
        <f>Config!$B$17</f>
        <v>LLUI</v>
      </c>
      <c r="B356" s="79" t="e">
        <f>METAS!#REF!</f>
        <v>#REF!</v>
      </c>
      <c r="C356" s="79" t="e">
        <f>ROUNDUP((B356/12)*Config!$C$6,0)</f>
        <v>#REF!</v>
      </c>
      <c r="D356" s="79" t="e">
        <f>ACUMULADO!#REF!</f>
        <v>#REF!</v>
      </c>
      <c r="E356" s="131">
        <f t="shared" ref="E356:E362" si="100">E355</f>
        <v>100</v>
      </c>
      <c r="F356" s="116"/>
      <c r="G356" s="112">
        <f t="shared" si="96"/>
        <v>0</v>
      </c>
      <c r="H356" s="113">
        <f t="shared" si="97"/>
        <v>0</v>
      </c>
      <c r="I356" s="113" t="str">
        <f t="shared" si="98"/>
        <v/>
      </c>
      <c r="J356" s="114" t="str">
        <f t="shared" si="99"/>
        <v/>
      </c>
      <c r="T356" s="13"/>
      <c r="V356" s="77"/>
      <c r="W356" s="78"/>
    </row>
    <row r="357" spans="1:23" ht="18" hidden="1" customHeight="1" x14ac:dyDescent="0.25">
      <c r="A357" s="111" t="str">
        <f>Config!$B$18</f>
        <v>JERI</v>
      </c>
      <c r="B357" s="79" t="e">
        <f>METAS!#REF!</f>
        <v>#REF!</v>
      </c>
      <c r="C357" s="79" t="e">
        <f>ROUNDUP((B357/12)*Config!$C$6,0)</f>
        <v>#REF!</v>
      </c>
      <c r="D357" s="79" t="e">
        <f>ACUMULADO!#REF!</f>
        <v>#REF!</v>
      </c>
      <c r="E357" s="131">
        <f t="shared" si="100"/>
        <v>100</v>
      </c>
      <c r="F357" s="116"/>
      <c r="G357" s="112">
        <f t="shared" si="96"/>
        <v>0</v>
      </c>
      <c r="H357" s="113">
        <f t="shared" si="97"/>
        <v>0</v>
      </c>
      <c r="I357" s="113" t="str">
        <f t="shared" si="98"/>
        <v/>
      </c>
      <c r="J357" s="114" t="str">
        <f t="shared" si="99"/>
        <v/>
      </c>
      <c r="T357" s="13"/>
      <c r="V357" s="77"/>
      <c r="W357" s="78"/>
    </row>
    <row r="358" spans="1:23" ht="18" hidden="1" customHeight="1" x14ac:dyDescent="0.25">
      <c r="A358" s="111" t="str">
        <f>Config!$B$19</f>
        <v>YANT</v>
      </c>
      <c r="B358" s="79" t="e">
        <f>METAS!#REF!</f>
        <v>#REF!</v>
      </c>
      <c r="C358" s="79" t="e">
        <f>ROUNDUP((B358/12)*Config!$C$6,0)</f>
        <v>#REF!</v>
      </c>
      <c r="D358" s="79" t="e">
        <f>ACUMULADO!#REF!</f>
        <v>#REF!</v>
      </c>
      <c r="E358" s="131">
        <f t="shared" si="100"/>
        <v>100</v>
      </c>
      <c r="F358" s="116"/>
      <c r="G358" s="112">
        <f t="shared" si="96"/>
        <v>0</v>
      </c>
      <c r="H358" s="113">
        <f t="shared" si="97"/>
        <v>0</v>
      </c>
      <c r="I358" s="113" t="str">
        <f t="shared" si="98"/>
        <v/>
      </c>
      <c r="J358" s="114" t="str">
        <f t="shared" si="99"/>
        <v/>
      </c>
      <c r="T358" s="13"/>
      <c r="W358" s="78"/>
    </row>
    <row r="359" spans="1:23" ht="18" hidden="1" customHeight="1" x14ac:dyDescent="0.25">
      <c r="A359" s="111" t="str">
        <f>Config!$B$20</f>
        <v>SORI</v>
      </c>
      <c r="B359" s="79" t="e">
        <f>METAS!#REF!</f>
        <v>#REF!</v>
      </c>
      <c r="C359" s="79" t="e">
        <f>ROUNDUP((B359/12)*Config!$C$6,0)</f>
        <v>#REF!</v>
      </c>
      <c r="D359" s="79" t="e">
        <f>ACUMULADO!#REF!</f>
        <v>#REF!</v>
      </c>
      <c r="E359" s="131">
        <f t="shared" si="100"/>
        <v>100</v>
      </c>
      <c r="F359" s="116"/>
      <c r="G359" s="112">
        <f t="shared" si="96"/>
        <v>0</v>
      </c>
      <c r="H359" s="113">
        <f t="shared" si="97"/>
        <v>0</v>
      </c>
      <c r="I359" s="113" t="str">
        <f t="shared" si="98"/>
        <v/>
      </c>
      <c r="J359" s="114" t="str">
        <f t="shared" si="99"/>
        <v/>
      </c>
      <c r="T359" s="13"/>
      <c r="W359" s="78"/>
    </row>
    <row r="360" spans="1:23" ht="18" hidden="1" customHeight="1" x14ac:dyDescent="0.25">
      <c r="A360" s="111" t="str">
        <f>Config!$B$21</f>
        <v>JEPE</v>
      </c>
      <c r="B360" s="79" t="e">
        <f>METAS!#REF!</f>
        <v>#REF!</v>
      </c>
      <c r="C360" s="79" t="e">
        <f>ROUNDUP((B360/12)*Config!$C$6,0)</f>
        <v>#REF!</v>
      </c>
      <c r="D360" s="79" t="e">
        <f>ACUMULADO!#REF!</f>
        <v>#REF!</v>
      </c>
      <c r="E360" s="131">
        <f t="shared" si="100"/>
        <v>100</v>
      </c>
      <c r="F360" s="116"/>
      <c r="G360" s="112">
        <f>IFERROR(ROUND(D360*100/B360,1),0)</f>
        <v>0</v>
      </c>
      <c r="H360" s="113">
        <f t="shared" si="97"/>
        <v>0</v>
      </c>
      <c r="I360" s="113" t="str">
        <f t="shared" si="98"/>
        <v/>
      </c>
      <c r="J360" s="114" t="str">
        <f t="shared" si="99"/>
        <v/>
      </c>
      <c r="T360" s="13"/>
      <c r="W360" s="78"/>
    </row>
    <row r="361" spans="1:23" ht="18" hidden="1" customHeight="1" x14ac:dyDescent="0.25">
      <c r="A361" s="111" t="str">
        <f>Config!$B$22</f>
        <v>ROQU</v>
      </c>
      <c r="B361" s="79" t="e">
        <f>METAS!#REF!</f>
        <v>#REF!</v>
      </c>
      <c r="C361" s="79" t="e">
        <f>ROUNDUP((B361/12)*Config!$C$6,0)</f>
        <v>#REF!</v>
      </c>
      <c r="D361" s="79" t="e">
        <f>ACUMULADO!#REF!</f>
        <v>#REF!</v>
      </c>
      <c r="E361" s="131">
        <f t="shared" si="100"/>
        <v>100</v>
      </c>
      <c r="F361" s="116"/>
      <c r="G361" s="112">
        <f>IFERROR(ROUND(D361*100/B361,1),0)</f>
        <v>0</v>
      </c>
      <c r="H361" s="113">
        <f t="shared" si="97"/>
        <v>0</v>
      </c>
      <c r="I361" s="113" t="str">
        <f t="shared" si="98"/>
        <v/>
      </c>
      <c r="J361" s="114" t="str">
        <f t="shared" si="99"/>
        <v/>
      </c>
      <c r="T361" s="13"/>
      <c r="W361" s="78"/>
    </row>
    <row r="362" spans="1:23" ht="18" hidden="1" customHeight="1" x14ac:dyDescent="0.25">
      <c r="A362" s="111" t="str">
        <f>Config!$B$23</f>
        <v>CALZ</v>
      </c>
      <c r="B362" s="79" t="e">
        <f>METAS!#REF!</f>
        <v>#REF!</v>
      </c>
      <c r="C362" s="79" t="e">
        <f>ROUNDUP((B362/12)*Config!$C$6,0)</f>
        <v>#REF!</v>
      </c>
      <c r="D362" s="79" t="e">
        <f>ACUMULADO!#REF!</f>
        <v>#REF!</v>
      </c>
      <c r="E362" s="131">
        <f t="shared" si="100"/>
        <v>100</v>
      </c>
      <c r="F362" s="116"/>
      <c r="G362" s="112">
        <f t="shared" si="96"/>
        <v>0</v>
      </c>
      <c r="H362" s="113">
        <f t="shared" si="97"/>
        <v>0</v>
      </c>
      <c r="I362" s="113" t="str">
        <f t="shared" si="98"/>
        <v/>
      </c>
      <c r="J362" s="114" t="str">
        <f t="shared" si="99"/>
        <v/>
      </c>
      <c r="T362" s="13"/>
      <c r="W362" s="78"/>
    </row>
    <row r="363" spans="1:23" ht="18" hidden="1" customHeight="1" x14ac:dyDescent="0.25">
      <c r="A363" s="111" t="str">
        <f>Config!$B$24</f>
        <v>PUEB</v>
      </c>
      <c r="B363" s="79"/>
      <c r="C363" s="79">
        <f>ROUNDUP((B363/12)*Config!$C$6,0)</f>
        <v>0</v>
      </c>
      <c r="D363" s="79"/>
      <c r="E363" s="79"/>
      <c r="F363" s="116"/>
      <c r="G363" s="112"/>
      <c r="H363" s="113"/>
      <c r="I363" s="113"/>
      <c r="J363" s="114"/>
      <c r="T363" s="13"/>
      <c r="V363" s="63"/>
      <c r="W363" s="78"/>
    </row>
    <row r="364" spans="1:23" ht="18" hidden="1" customHeight="1" x14ac:dyDescent="0.25">
      <c r="D364" s="81"/>
      <c r="I364"/>
      <c r="J364"/>
      <c r="T364" s="13"/>
      <c r="W364" s="78"/>
    </row>
    <row r="365" spans="1:23" ht="18" hidden="1" customHeight="1" x14ac:dyDescent="0.25">
      <c r="A365" s="133"/>
      <c r="B365" s="82"/>
      <c r="F365" s="82"/>
      <c r="G365" s="82"/>
      <c r="H365" s="82"/>
      <c r="I365" s="82"/>
      <c r="J365" s="82"/>
      <c r="T365" s="13"/>
      <c r="W365" s="78"/>
    </row>
    <row r="366" spans="1:23" ht="18" hidden="1" customHeight="1" x14ac:dyDescent="0.25">
      <c r="A366" s="133"/>
      <c r="B366" s="82"/>
      <c r="F366" s="82"/>
      <c r="G366" s="82"/>
      <c r="H366" s="82"/>
      <c r="I366" s="82"/>
      <c r="J366" s="82"/>
      <c r="T366" s="13"/>
      <c r="W366" s="78"/>
    </row>
    <row r="367" spans="1:23" ht="18" hidden="1" customHeight="1" x14ac:dyDescent="0.25">
      <c r="A367" s="133"/>
      <c r="B367" s="82"/>
      <c r="F367" s="82"/>
      <c r="G367" s="82"/>
      <c r="H367" s="82"/>
      <c r="I367" s="82"/>
      <c r="J367" s="82"/>
      <c r="T367" s="13"/>
      <c r="W367" s="78"/>
    </row>
    <row r="368" spans="1:23" ht="18" hidden="1" customHeight="1" x14ac:dyDescent="0.25">
      <c r="A368" s="133"/>
      <c r="B368" s="82"/>
      <c r="F368" s="82"/>
      <c r="G368" s="82"/>
      <c r="H368" s="82"/>
      <c r="I368" s="82"/>
      <c r="J368" s="82"/>
      <c r="T368" s="13"/>
      <c r="W368" s="78"/>
    </row>
    <row r="369" spans="1:23" ht="18" hidden="1" customHeight="1" x14ac:dyDescent="0.25">
      <c r="A369" s="133"/>
      <c r="B369" s="82"/>
      <c r="F369" s="82"/>
      <c r="G369" s="82"/>
      <c r="H369" s="82"/>
      <c r="I369" s="82"/>
      <c r="J369" s="82"/>
      <c r="T369" s="13"/>
      <c r="W369" s="78"/>
    </row>
    <row r="370" spans="1:23" ht="18" hidden="1" customHeight="1" x14ac:dyDescent="0.25">
      <c r="A370" s="84" t="s">
        <v>114</v>
      </c>
      <c r="G370" s="134"/>
      <c r="H370" s="82"/>
      <c r="I370" s="82"/>
      <c r="J370" s="82"/>
      <c r="T370" s="13"/>
      <c r="W370" s="78"/>
    </row>
    <row r="371" spans="1:23" ht="48" hidden="1" customHeight="1" x14ac:dyDescent="0.25">
      <c r="A371" s="86" t="s">
        <v>2</v>
      </c>
      <c r="B371" s="87" t="s">
        <v>89</v>
      </c>
      <c r="C371" s="88" t="s">
        <v>70</v>
      </c>
      <c r="D371" s="87" t="s">
        <v>110</v>
      </c>
      <c r="E371" s="87" t="s">
        <v>1</v>
      </c>
      <c r="F371" s="89"/>
      <c r="G371" s="90" t="s">
        <v>9</v>
      </c>
      <c r="H371" s="91" t="str">
        <f>"DEFICIENTE &lt;= "&amp;$E$3</f>
        <v>DEFICIENTE &lt;= 90</v>
      </c>
      <c r="I371" s="91" t="str">
        <f>"PROCESO &gt; "&amp;$E$3&amp;"  -  &lt; "&amp;$F$3</f>
        <v>PROCESO &gt; 90  -  &lt; 100</v>
      </c>
      <c r="J371" s="91" t="str">
        <f>"OPTIMO &gt;= "&amp;$F$3</f>
        <v>OPTIMO &gt;= 100</v>
      </c>
      <c r="T371" s="13"/>
      <c r="V371" s="77" t="str">
        <f>A370</f>
        <v>19. NIÑOS DE  4 AÑO CONTROLADOS CRED</v>
      </c>
      <c r="W371" s="78"/>
    </row>
    <row r="372" spans="1:23" ht="18" hidden="1" customHeight="1" thickBot="1" x14ac:dyDescent="0.3">
      <c r="A372" s="97" t="str">
        <f>Config!$B$15</f>
        <v>RED</v>
      </c>
      <c r="B372" s="98" t="e">
        <f>SUM(B373:B381)</f>
        <v>#REF!</v>
      </c>
      <c r="C372" s="98" t="e">
        <f>SUM(C373:C381)</f>
        <v>#REF!</v>
      </c>
      <c r="D372" s="98" t="e">
        <f>SUM(D373:D381)</f>
        <v>#REF!</v>
      </c>
      <c r="E372" s="98">
        <f>Config!$C$9</f>
        <v>100</v>
      </c>
      <c r="F372" s="99"/>
      <c r="G372" s="98">
        <f t="shared" ref="G372:G380" si="101">IFERROR(ROUND(D372*100/B372,1),0)</f>
        <v>0</v>
      </c>
      <c r="H372" s="100">
        <f t="shared" ref="H372:H380" si="102">IF(G372&lt;=$E$3,G372,"")</f>
        <v>0</v>
      </c>
      <c r="I372" s="100" t="str">
        <f t="shared" ref="I372:I380" si="103">IF(G372&gt;$E$3,IF(G372&lt;$F$3,G372,""),"")</f>
        <v/>
      </c>
      <c r="J372" s="98" t="str">
        <f t="shared" ref="J372:J380" si="104">IF(G372&gt;=$F$3,G372,"")</f>
        <v/>
      </c>
      <c r="T372" s="13"/>
      <c r="V372" s="115" t="str">
        <f>$V$1&amp;"  "&amp;V371&amp;"  "&amp;$V$3&amp;"  "&amp;$V$2</f>
        <v>RED. MOYOBAMBA:  19. NIÑOS DE  4 AÑO CONTROLADOS CRED  - POR MICROREDES :   ENERO - DICIEMBRE 2022</v>
      </c>
      <c r="W372" s="78"/>
    </row>
    <row r="373" spans="1:23" ht="18" hidden="1" customHeight="1" x14ac:dyDescent="0.25">
      <c r="A373" s="105" t="str">
        <f>Config!$B$16</f>
        <v>HOSP</v>
      </c>
      <c r="B373" s="106" t="e">
        <f>METAS!#REF!</f>
        <v>#REF!</v>
      </c>
      <c r="C373" s="106" t="e">
        <f>ROUNDUP((B373/12)*Config!$C$6,0)</f>
        <v>#REF!</v>
      </c>
      <c r="D373" s="106" t="e">
        <f>ACUMULADO!#REF!</f>
        <v>#REF!</v>
      </c>
      <c r="E373" s="131">
        <f>E372</f>
        <v>100</v>
      </c>
      <c r="F373" s="107"/>
      <c r="G373" s="108">
        <f t="shared" si="101"/>
        <v>0</v>
      </c>
      <c r="H373" s="109">
        <f t="shared" si="102"/>
        <v>0</v>
      </c>
      <c r="I373" s="109" t="str">
        <f t="shared" si="103"/>
        <v/>
      </c>
      <c r="J373" s="110" t="str">
        <f t="shared" si="104"/>
        <v/>
      </c>
      <c r="T373" s="13"/>
      <c r="V373" s="77"/>
      <c r="W373" s="78"/>
    </row>
    <row r="374" spans="1:23" ht="18" hidden="1" customHeight="1" x14ac:dyDescent="0.25">
      <c r="A374" s="111" t="str">
        <f>Config!$B$17</f>
        <v>LLUI</v>
      </c>
      <c r="B374" s="79" t="e">
        <f>METAS!#REF!</f>
        <v>#REF!</v>
      </c>
      <c r="C374" s="79" t="e">
        <f>ROUNDUP((B374/12)*Config!$C$6,0)</f>
        <v>#REF!</v>
      </c>
      <c r="D374" s="79" t="e">
        <f>ACUMULADO!#REF!</f>
        <v>#REF!</v>
      </c>
      <c r="E374" s="131">
        <f t="shared" ref="E374:E380" si="105">E373</f>
        <v>100</v>
      </c>
      <c r="F374" s="116"/>
      <c r="G374" s="112">
        <f t="shared" si="101"/>
        <v>0</v>
      </c>
      <c r="H374" s="113">
        <f t="shared" si="102"/>
        <v>0</v>
      </c>
      <c r="I374" s="113" t="str">
        <f t="shared" si="103"/>
        <v/>
      </c>
      <c r="J374" s="114" t="str">
        <f t="shared" si="104"/>
        <v/>
      </c>
      <c r="T374" s="13"/>
      <c r="V374" s="77"/>
      <c r="W374" s="78"/>
    </row>
    <row r="375" spans="1:23" ht="18" hidden="1" customHeight="1" x14ac:dyDescent="0.25">
      <c r="A375" s="111" t="str">
        <f>Config!$B$18</f>
        <v>JERI</v>
      </c>
      <c r="B375" s="79" t="e">
        <f>METAS!#REF!</f>
        <v>#REF!</v>
      </c>
      <c r="C375" s="79" t="e">
        <f>ROUNDUP((B375/12)*Config!$C$6,0)</f>
        <v>#REF!</v>
      </c>
      <c r="D375" s="79" t="e">
        <f>ACUMULADO!#REF!</f>
        <v>#REF!</v>
      </c>
      <c r="E375" s="131">
        <f t="shared" si="105"/>
        <v>100</v>
      </c>
      <c r="F375" s="116"/>
      <c r="G375" s="112">
        <f t="shared" si="101"/>
        <v>0</v>
      </c>
      <c r="H375" s="113">
        <f t="shared" si="102"/>
        <v>0</v>
      </c>
      <c r="I375" s="113" t="str">
        <f t="shared" si="103"/>
        <v/>
      </c>
      <c r="J375" s="114" t="str">
        <f t="shared" si="104"/>
        <v/>
      </c>
      <c r="T375" s="13"/>
      <c r="V375" s="77"/>
      <c r="W375" s="78"/>
    </row>
    <row r="376" spans="1:23" ht="18" hidden="1" customHeight="1" x14ac:dyDescent="0.25">
      <c r="A376" s="111" t="str">
        <f>Config!$B$19</f>
        <v>YANT</v>
      </c>
      <c r="B376" s="79" t="e">
        <f>METAS!#REF!</f>
        <v>#REF!</v>
      </c>
      <c r="C376" s="79" t="e">
        <f>ROUNDUP((B376/12)*Config!$C$6,0)</f>
        <v>#REF!</v>
      </c>
      <c r="D376" s="79" t="e">
        <f>ACUMULADO!#REF!</f>
        <v>#REF!</v>
      </c>
      <c r="E376" s="131">
        <f t="shared" si="105"/>
        <v>100</v>
      </c>
      <c r="F376" s="116"/>
      <c r="G376" s="112">
        <f t="shared" si="101"/>
        <v>0</v>
      </c>
      <c r="H376" s="113">
        <f t="shared" si="102"/>
        <v>0</v>
      </c>
      <c r="I376" s="113" t="str">
        <f t="shared" si="103"/>
        <v/>
      </c>
      <c r="J376" s="114" t="str">
        <f t="shared" si="104"/>
        <v/>
      </c>
      <c r="T376" s="13"/>
      <c r="V376" s="77"/>
      <c r="W376" s="78"/>
    </row>
    <row r="377" spans="1:23" ht="18" hidden="1" customHeight="1" x14ac:dyDescent="0.25">
      <c r="A377" s="111" t="str">
        <f>Config!$B$20</f>
        <v>SORI</v>
      </c>
      <c r="B377" s="79" t="e">
        <f>METAS!#REF!</f>
        <v>#REF!</v>
      </c>
      <c r="C377" s="79" t="e">
        <f>ROUNDUP((B377/12)*Config!$C$6,0)</f>
        <v>#REF!</v>
      </c>
      <c r="D377" s="79" t="e">
        <f>ACUMULADO!#REF!</f>
        <v>#REF!</v>
      </c>
      <c r="E377" s="131">
        <f t="shared" si="105"/>
        <v>100</v>
      </c>
      <c r="F377" s="116"/>
      <c r="G377" s="112">
        <f t="shared" si="101"/>
        <v>0</v>
      </c>
      <c r="H377" s="113">
        <f t="shared" si="102"/>
        <v>0</v>
      </c>
      <c r="I377" s="113" t="str">
        <f t="shared" si="103"/>
        <v/>
      </c>
      <c r="J377" s="114" t="str">
        <f t="shared" si="104"/>
        <v/>
      </c>
      <c r="T377" s="13"/>
      <c r="V377" s="77"/>
      <c r="W377" s="78"/>
    </row>
    <row r="378" spans="1:23" ht="18" hidden="1" customHeight="1" x14ac:dyDescent="0.25">
      <c r="A378" s="111" t="str">
        <f>Config!$B$21</f>
        <v>JEPE</v>
      </c>
      <c r="B378" s="79" t="e">
        <f>METAS!#REF!</f>
        <v>#REF!</v>
      </c>
      <c r="C378" s="79" t="e">
        <f>ROUNDUP((B378/12)*Config!$C$6,0)</f>
        <v>#REF!</v>
      </c>
      <c r="D378" s="79" t="e">
        <f>ACUMULADO!#REF!</f>
        <v>#REF!</v>
      </c>
      <c r="E378" s="131">
        <f t="shared" si="105"/>
        <v>100</v>
      </c>
      <c r="F378" s="116"/>
      <c r="G378" s="112">
        <f>IFERROR(ROUND(D378*100/B378,1),0)</f>
        <v>0</v>
      </c>
      <c r="H378" s="113">
        <f t="shared" si="102"/>
        <v>0</v>
      </c>
      <c r="I378" s="113" t="str">
        <f t="shared" si="103"/>
        <v/>
      </c>
      <c r="J378" s="114" t="str">
        <f t="shared" si="104"/>
        <v/>
      </c>
      <c r="T378" s="13"/>
      <c r="V378" s="77"/>
      <c r="W378" s="78"/>
    </row>
    <row r="379" spans="1:23" ht="18" hidden="1" customHeight="1" x14ac:dyDescent="0.25">
      <c r="A379" s="111" t="str">
        <f>Config!$B$22</f>
        <v>ROQU</v>
      </c>
      <c r="B379" s="79" t="e">
        <f>METAS!#REF!</f>
        <v>#REF!</v>
      </c>
      <c r="C379" s="79" t="e">
        <f>ROUNDUP((B379/12)*Config!$C$6,0)</f>
        <v>#REF!</v>
      </c>
      <c r="D379" s="79" t="e">
        <f>ACUMULADO!#REF!</f>
        <v>#REF!</v>
      </c>
      <c r="E379" s="131">
        <f t="shared" si="105"/>
        <v>100</v>
      </c>
      <c r="F379" s="116"/>
      <c r="G379" s="112">
        <f>IFERROR(ROUND(D379*100/B379,1),0)</f>
        <v>0</v>
      </c>
      <c r="H379" s="113">
        <f t="shared" si="102"/>
        <v>0</v>
      </c>
      <c r="I379" s="113" t="str">
        <f t="shared" si="103"/>
        <v/>
      </c>
      <c r="J379" s="114" t="str">
        <f t="shared" si="104"/>
        <v/>
      </c>
      <c r="T379" s="13"/>
      <c r="V379" s="77"/>
      <c r="W379" s="78"/>
    </row>
    <row r="380" spans="1:23" ht="18" hidden="1" customHeight="1" x14ac:dyDescent="0.25">
      <c r="A380" s="111" t="str">
        <f>Config!$B$23</f>
        <v>CALZ</v>
      </c>
      <c r="B380" s="79" t="e">
        <f>METAS!#REF!</f>
        <v>#REF!</v>
      </c>
      <c r="C380" s="79" t="e">
        <f>ROUNDUP((B380/12)*Config!$C$6,0)</f>
        <v>#REF!</v>
      </c>
      <c r="D380" s="79" t="e">
        <f>ACUMULADO!#REF!</f>
        <v>#REF!</v>
      </c>
      <c r="E380" s="131">
        <f t="shared" si="105"/>
        <v>100</v>
      </c>
      <c r="F380" s="116"/>
      <c r="G380" s="112">
        <f t="shared" si="101"/>
        <v>0</v>
      </c>
      <c r="H380" s="113">
        <f t="shared" si="102"/>
        <v>0</v>
      </c>
      <c r="I380" s="113" t="str">
        <f t="shared" si="103"/>
        <v/>
      </c>
      <c r="J380" s="114" t="str">
        <f t="shared" si="104"/>
        <v/>
      </c>
      <c r="T380" s="13"/>
      <c r="W380" s="78"/>
    </row>
    <row r="381" spans="1:23" ht="18" hidden="1" customHeight="1" x14ac:dyDescent="0.25">
      <c r="A381" s="111" t="str">
        <f>Config!$B$24</f>
        <v>PUEB</v>
      </c>
      <c r="B381" s="79"/>
      <c r="C381" s="79"/>
      <c r="D381" s="79"/>
      <c r="E381" s="79"/>
      <c r="F381" s="116"/>
      <c r="G381" s="112"/>
      <c r="H381" s="113"/>
      <c r="I381" s="113"/>
      <c r="J381" s="114"/>
      <c r="T381" s="13"/>
      <c r="V381" s="63"/>
      <c r="W381" s="78"/>
    </row>
    <row r="382" spans="1:23" ht="18" hidden="1" customHeight="1" x14ac:dyDescent="0.25">
      <c r="D382" s="81"/>
      <c r="I382"/>
      <c r="J382"/>
      <c r="T382" s="13"/>
      <c r="W382" s="78"/>
    </row>
    <row r="383" spans="1:23" ht="18" hidden="1" customHeight="1" x14ac:dyDescent="0.25">
      <c r="I383"/>
      <c r="J383"/>
      <c r="T383" s="13"/>
      <c r="W383" s="78"/>
    </row>
    <row r="384" spans="1:23" ht="18" hidden="1" customHeight="1" x14ac:dyDescent="0.25">
      <c r="I384"/>
      <c r="J384"/>
      <c r="T384" s="13"/>
      <c r="W384" s="78"/>
    </row>
    <row r="385" spans="1:23" ht="18" hidden="1" customHeight="1" x14ac:dyDescent="0.25">
      <c r="I385"/>
      <c r="J385"/>
      <c r="T385" s="13"/>
      <c r="W385" s="78"/>
    </row>
    <row r="386" spans="1:23" ht="18" hidden="1" customHeight="1" x14ac:dyDescent="0.25">
      <c r="A386" s="133"/>
      <c r="B386" s="82"/>
      <c r="F386" s="82"/>
      <c r="G386" s="82"/>
      <c r="H386" s="82"/>
      <c r="I386" s="82"/>
      <c r="J386" s="82"/>
      <c r="T386" s="13"/>
      <c r="W386" s="78"/>
    </row>
    <row r="387" spans="1:23" ht="18" hidden="1" customHeight="1" x14ac:dyDescent="0.25">
      <c r="A387" s="133"/>
      <c r="B387" s="82"/>
      <c r="F387" s="82"/>
      <c r="G387" s="82"/>
      <c r="H387" s="82"/>
      <c r="I387" s="82"/>
      <c r="J387" s="82"/>
      <c r="T387" s="13"/>
      <c r="W387" s="78"/>
    </row>
    <row r="388" spans="1:23" ht="18" hidden="1" customHeight="1" x14ac:dyDescent="0.25">
      <c r="A388" s="133"/>
      <c r="B388" s="82"/>
      <c r="F388" s="82"/>
      <c r="G388" s="82"/>
      <c r="H388" s="82"/>
      <c r="I388" s="82"/>
      <c r="J388" s="82"/>
      <c r="T388" s="13"/>
      <c r="W388" s="78"/>
    </row>
    <row r="389" spans="1:23" ht="18" hidden="1" customHeight="1" x14ac:dyDescent="0.25">
      <c r="A389" s="133"/>
      <c r="B389" s="82"/>
      <c r="F389" s="82"/>
      <c r="G389" s="135"/>
      <c r="H389" s="135"/>
      <c r="I389" s="135"/>
      <c r="J389" s="135"/>
      <c r="T389" s="13"/>
      <c r="W389" s="78"/>
    </row>
    <row r="390" spans="1:23" ht="18" hidden="1" customHeight="1" x14ac:dyDescent="0.25">
      <c r="A390" s="133"/>
      <c r="B390" s="82"/>
      <c r="F390" s="82"/>
      <c r="G390" s="135"/>
      <c r="H390" s="135"/>
      <c r="I390" s="135"/>
      <c r="J390" s="135"/>
      <c r="T390" s="13"/>
      <c r="W390" s="78"/>
    </row>
    <row r="391" spans="1:23" ht="18" hidden="1" customHeight="1" x14ac:dyDescent="0.25">
      <c r="C391" s="130"/>
      <c r="G391" s="135"/>
      <c r="H391" s="135"/>
      <c r="I391" s="135"/>
      <c r="J391" s="135"/>
      <c r="T391" s="13"/>
      <c r="W391" s="78"/>
    </row>
    <row r="392" spans="1:23" ht="18" hidden="1" customHeight="1" x14ac:dyDescent="0.25">
      <c r="A392" s="84" t="s">
        <v>115</v>
      </c>
      <c r="G392" s="135"/>
      <c r="H392" s="135"/>
      <c r="I392" s="135"/>
      <c r="J392" s="135"/>
      <c r="T392" s="13"/>
      <c r="V392" s="77" t="str">
        <f>A392</f>
        <v>20. NIÑOS DE  5-11 AÑO CONTROLADOS CRED</v>
      </c>
      <c r="W392" s="78"/>
    </row>
    <row r="393" spans="1:23" ht="48" hidden="1" customHeight="1" x14ac:dyDescent="0.25">
      <c r="A393" s="86" t="s">
        <v>2</v>
      </c>
      <c r="B393" s="87" t="s">
        <v>89</v>
      </c>
      <c r="C393" s="88" t="s">
        <v>70</v>
      </c>
      <c r="D393" s="87" t="s">
        <v>110</v>
      </c>
      <c r="E393" s="87" t="s">
        <v>1</v>
      </c>
      <c r="F393" s="89"/>
      <c r="G393" s="90" t="s">
        <v>9</v>
      </c>
      <c r="H393" s="91" t="str">
        <f>"DEFICIENTE &lt;= "&amp;$E$3</f>
        <v>DEFICIENTE &lt;= 90</v>
      </c>
      <c r="I393" s="91" t="str">
        <f>"PROCESO &gt; "&amp;$E$3&amp;"  -  &lt; "&amp;$F$3</f>
        <v>PROCESO &gt; 90  -  &lt; 100</v>
      </c>
      <c r="J393" s="91" t="str">
        <f>"OPTIMO &gt;= "&amp;$F$3</f>
        <v>OPTIMO &gt;= 100</v>
      </c>
      <c r="T393" s="13"/>
      <c r="V393" s="115" t="str">
        <f>$V$1&amp;"  "&amp;V392&amp;"  "&amp;$V$3&amp;"  "&amp;$V$2</f>
        <v>RED. MOYOBAMBA:  20. NIÑOS DE  5-11 AÑO CONTROLADOS CRED  - POR MICROREDES :   ENERO - DICIEMBRE 2022</v>
      </c>
      <c r="W393" s="78"/>
    </row>
    <row r="394" spans="1:23" ht="18" hidden="1" customHeight="1" thickBot="1" x14ac:dyDescent="0.3">
      <c r="A394" s="97" t="str">
        <f>Config!$B$15</f>
        <v>RED</v>
      </c>
      <c r="B394" s="98" t="e">
        <f>SUM(B395:B403)</f>
        <v>#REF!</v>
      </c>
      <c r="C394" s="98" t="e">
        <f>SUM(C395:C403)</f>
        <v>#REF!</v>
      </c>
      <c r="D394" s="98" t="e">
        <f>SUM(D395:D403)</f>
        <v>#REF!</v>
      </c>
      <c r="E394" s="98">
        <f>Config!$C$9</f>
        <v>100</v>
      </c>
      <c r="F394" s="99"/>
      <c r="G394" s="98">
        <f t="shared" ref="G394:G402" si="106">IFERROR(ROUND(D394*100/B394,1),0)</f>
        <v>0</v>
      </c>
      <c r="H394" s="100">
        <f t="shared" ref="H394:H402" si="107">IF(G394&lt;=$E$3,G394,"")</f>
        <v>0</v>
      </c>
      <c r="I394" s="100" t="str">
        <f t="shared" ref="I394:I402" si="108">IF(G394&gt;$E$3,IF(G394&lt;$F$3,G394,""),"")</f>
        <v/>
      </c>
      <c r="J394" s="98" t="str">
        <f t="shared" ref="J394:J402" si="109">IF(G394&gt;=$F$3,G394,"")</f>
        <v/>
      </c>
      <c r="T394" s="13"/>
      <c r="V394" s="77"/>
      <c r="W394" s="78"/>
    </row>
    <row r="395" spans="1:23" ht="18" hidden="1" customHeight="1" x14ac:dyDescent="0.25">
      <c r="A395" s="105" t="str">
        <f>Config!$B$16</f>
        <v>HOSP</v>
      </c>
      <c r="B395" s="106" t="e">
        <f>METAS!#REF!</f>
        <v>#REF!</v>
      </c>
      <c r="C395" s="106" t="e">
        <f>ROUNDUP((B395/12)*Config!$C$6,0)</f>
        <v>#REF!</v>
      </c>
      <c r="D395" s="106" t="e">
        <f>ACUMULADO!#REF!</f>
        <v>#REF!</v>
      </c>
      <c r="E395" s="131">
        <f>E394</f>
        <v>100</v>
      </c>
      <c r="F395" s="107"/>
      <c r="G395" s="108">
        <f t="shared" si="106"/>
        <v>0</v>
      </c>
      <c r="H395" s="109">
        <f t="shared" si="107"/>
        <v>0</v>
      </c>
      <c r="I395" s="109" t="str">
        <f t="shared" si="108"/>
        <v/>
      </c>
      <c r="J395" s="110" t="str">
        <f t="shared" si="109"/>
        <v/>
      </c>
      <c r="T395" s="13"/>
      <c r="V395" s="77"/>
      <c r="W395" s="78"/>
    </row>
    <row r="396" spans="1:23" ht="18" hidden="1" customHeight="1" x14ac:dyDescent="0.25">
      <c r="A396" s="111" t="str">
        <f>Config!$B$17</f>
        <v>LLUI</v>
      </c>
      <c r="B396" s="79" t="e">
        <f>METAS!#REF!</f>
        <v>#REF!</v>
      </c>
      <c r="C396" s="79" t="e">
        <f>ROUNDUP((B396/12)*Config!$C$6,0)</f>
        <v>#REF!</v>
      </c>
      <c r="D396" s="79" t="e">
        <f>ACUMULADO!#REF!</f>
        <v>#REF!</v>
      </c>
      <c r="E396" s="131">
        <f t="shared" ref="E396:E402" si="110">E395</f>
        <v>100</v>
      </c>
      <c r="F396" s="116"/>
      <c r="G396" s="112">
        <f t="shared" si="106"/>
        <v>0</v>
      </c>
      <c r="H396" s="113">
        <f t="shared" si="107"/>
        <v>0</v>
      </c>
      <c r="I396" s="113" t="str">
        <f t="shared" si="108"/>
        <v/>
      </c>
      <c r="J396" s="114" t="str">
        <f t="shared" si="109"/>
        <v/>
      </c>
      <c r="T396" s="13"/>
      <c r="V396" s="77"/>
      <c r="W396" s="78"/>
    </row>
    <row r="397" spans="1:23" ht="18" hidden="1" customHeight="1" x14ac:dyDescent="0.25">
      <c r="A397" s="111" t="str">
        <f>Config!$B$18</f>
        <v>JERI</v>
      </c>
      <c r="B397" s="79" t="e">
        <f>METAS!#REF!</f>
        <v>#REF!</v>
      </c>
      <c r="C397" s="79" t="e">
        <f>ROUNDUP((B397/12)*Config!$C$6,0)</f>
        <v>#REF!</v>
      </c>
      <c r="D397" s="79" t="e">
        <f>ACUMULADO!#REF!</f>
        <v>#REF!</v>
      </c>
      <c r="E397" s="131">
        <f t="shared" si="110"/>
        <v>100</v>
      </c>
      <c r="F397" s="116"/>
      <c r="G397" s="112">
        <f t="shared" si="106"/>
        <v>0</v>
      </c>
      <c r="H397" s="113">
        <f t="shared" si="107"/>
        <v>0</v>
      </c>
      <c r="I397" s="113" t="str">
        <f t="shared" si="108"/>
        <v/>
      </c>
      <c r="J397" s="114" t="str">
        <f t="shared" si="109"/>
        <v/>
      </c>
      <c r="T397" s="13"/>
      <c r="V397" s="77"/>
      <c r="W397" s="78"/>
    </row>
    <row r="398" spans="1:23" ht="18" hidden="1" customHeight="1" x14ac:dyDescent="0.25">
      <c r="A398" s="111" t="str">
        <f>Config!$B$19</f>
        <v>YANT</v>
      </c>
      <c r="B398" s="79" t="e">
        <f>METAS!#REF!</f>
        <v>#REF!</v>
      </c>
      <c r="C398" s="79" t="e">
        <f>ROUNDUP((B398/12)*Config!$C$6,0)</f>
        <v>#REF!</v>
      </c>
      <c r="D398" s="79" t="e">
        <f>ACUMULADO!#REF!</f>
        <v>#REF!</v>
      </c>
      <c r="E398" s="131">
        <f t="shared" si="110"/>
        <v>100</v>
      </c>
      <c r="F398" s="116"/>
      <c r="G398" s="112">
        <f t="shared" si="106"/>
        <v>0</v>
      </c>
      <c r="H398" s="113">
        <f t="shared" si="107"/>
        <v>0</v>
      </c>
      <c r="I398" s="113" t="str">
        <f t="shared" si="108"/>
        <v/>
      </c>
      <c r="J398" s="114" t="str">
        <f t="shared" si="109"/>
        <v/>
      </c>
      <c r="T398" s="13"/>
      <c r="V398" s="77"/>
      <c r="W398" s="78"/>
    </row>
    <row r="399" spans="1:23" ht="18" hidden="1" customHeight="1" x14ac:dyDescent="0.25">
      <c r="A399" s="111" t="str">
        <f>Config!$B$20</f>
        <v>SORI</v>
      </c>
      <c r="B399" s="79" t="e">
        <f>METAS!#REF!</f>
        <v>#REF!</v>
      </c>
      <c r="C399" s="79" t="e">
        <f>ROUNDUP((B399/12)*Config!$C$6,0)</f>
        <v>#REF!</v>
      </c>
      <c r="D399" s="79" t="e">
        <f>ACUMULADO!#REF!</f>
        <v>#REF!</v>
      </c>
      <c r="E399" s="131">
        <f t="shared" si="110"/>
        <v>100</v>
      </c>
      <c r="F399" s="116"/>
      <c r="G399" s="112">
        <f t="shared" si="106"/>
        <v>0</v>
      </c>
      <c r="H399" s="113">
        <f t="shared" si="107"/>
        <v>0</v>
      </c>
      <c r="I399" s="113" t="str">
        <f t="shared" si="108"/>
        <v/>
      </c>
      <c r="J399" s="114" t="str">
        <f t="shared" si="109"/>
        <v/>
      </c>
      <c r="T399" s="13"/>
      <c r="V399" s="77"/>
      <c r="W399" s="78"/>
    </row>
    <row r="400" spans="1:23" ht="18" hidden="1" customHeight="1" x14ac:dyDescent="0.25">
      <c r="A400" s="111" t="str">
        <f>Config!$B$21</f>
        <v>JEPE</v>
      </c>
      <c r="B400" s="79" t="e">
        <f>METAS!#REF!</f>
        <v>#REF!</v>
      </c>
      <c r="C400" s="79" t="e">
        <f>ROUNDUP((B400/12)*Config!$C$6,0)</f>
        <v>#REF!</v>
      </c>
      <c r="D400" s="79" t="e">
        <f>ACUMULADO!#REF!</f>
        <v>#REF!</v>
      </c>
      <c r="E400" s="131">
        <f t="shared" si="110"/>
        <v>100</v>
      </c>
      <c r="F400" s="116"/>
      <c r="G400" s="112">
        <f>IFERROR(ROUND(D400*100/B400,1),0)</f>
        <v>0</v>
      </c>
      <c r="H400" s="113">
        <f t="shared" si="107"/>
        <v>0</v>
      </c>
      <c r="I400" s="113" t="str">
        <f t="shared" si="108"/>
        <v/>
      </c>
      <c r="J400" s="114" t="str">
        <f t="shared" si="109"/>
        <v/>
      </c>
      <c r="T400" s="13"/>
      <c r="V400" s="77"/>
      <c r="W400" s="78"/>
    </row>
    <row r="401" spans="1:26" ht="18" hidden="1" customHeight="1" x14ac:dyDescent="0.25">
      <c r="A401" s="111" t="str">
        <f>Config!$B$22</f>
        <v>ROQU</v>
      </c>
      <c r="B401" s="79" t="e">
        <f>METAS!#REF!</f>
        <v>#REF!</v>
      </c>
      <c r="C401" s="79" t="e">
        <f>ROUNDUP((B401/12)*Config!$C$6,0)</f>
        <v>#REF!</v>
      </c>
      <c r="D401" s="79" t="e">
        <f>ACUMULADO!#REF!</f>
        <v>#REF!</v>
      </c>
      <c r="E401" s="131">
        <f t="shared" si="110"/>
        <v>100</v>
      </c>
      <c r="F401" s="116"/>
      <c r="G401" s="112">
        <f>IFERROR(ROUND(D401*100/B401,1),0)</f>
        <v>0</v>
      </c>
      <c r="H401" s="113">
        <f t="shared" si="107"/>
        <v>0</v>
      </c>
      <c r="I401" s="113" t="str">
        <f t="shared" si="108"/>
        <v/>
      </c>
      <c r="J401" s="114" t="str">
        <f t="shared" si="109"/>
        <v/>
      </c>
      <c r="T401" s="13"/>
      <c r="V401" s="77"/>
      <c r="W401" s="78"/>
    </row>
    <row r="402" spans="1:26" ht="18" hidden="1" customHeight="1" x14ac:dyDescent="0.25">
      <c r="A402" s="111" t="str">
        <f>Config!$B$23</f>
        <v>CALZ</v>
      </c>
      <c r="B402" s="79" t="e">
        <f>METAS!#REF!</f>
        <v>#REF!</v>
      </c>
      <c r="C402" s="79" t="e">
        <f>ROUNDUP((B402/12)*Config!$C$6,0)</f>
        <v>#REF!</v>
      </c>
      <c r="D402" s="79" t="e">
        <f>ACUMULADO!#REF!</f>
        <v>#REF!</v>
      </c>
      <c r="E402" s="131">
        <f t="shared" si="110"/>
        <v>100</v>
      </c>
      <c r="F402" s="116"/>
      <c r="G402" s="112">
        <f t="shared" si="106"/>
        <v>0</v>
      </c>
      <c r="H402" s="113">
        <f t="shared" si="107"/>
        <v>0</v>
      </c>
      <c r="I402" s="113" t="str">
        <f t="shared" si="108"/>
        <v/>
      </c>
      <c r="J402" s="114" t="str">
        <f t="shared" si="109"/>
        <v/>
      </c>
      <c r="T402" s="13"/>
      <c r="W402" s="78"/>
    </row>
    <row r="403" spans="1:26" ht="18" hidden="1" customHeight="1" x14ac:dyDescent="0.25">
      <c r="A403" s="111" t="str">
        <f>Config!$B$24</f>
        <v>PUEB</v>
      </c>
      <c r="B403" s="79"/>
      <c r="C403" s="79"/>
      <c r="D403" s="79"/>
      <c r="E403" s="79"/>
      <c r="F403" s="116"/>
      <c r="G403" s="112"/>
      <c r="H403" s="113"/>
      <c r="I403" s="113"/>
      <c r="J403" s="114"/>
      <c r="T403" s="13"/>
      <c r="W403" s="78"/>
    </row>
    <row r="404" spans="1:26" ht="18" hidden="1" customHeight="1" x14ac:dyDescent="0.25">
      <c r="D404" s="81"/>
      <c r="I404"/>
      <c r="J404"/>
      <c r="T404" s="13"/>
      <c r="W404" s="78"/>
    </row>
    <row r="405" spans="1:26" ht="18" hidden="1" customHeight="1" x14ac:dyDescent="0.25">
      <c r="I405"/>
      <c r="J405"/>
      <c r="T405" s="13"/>
      <c r="W405" s="78"/>
    </row>
    <row r="406" spans="1:26" ht="18" hidden="1" customHeight="1" x14ac:dyDescent="0.25">
      <c r="I406"/>
      <c r="J406"/>
      <c r="K406" s="135"/>
      <c r="T406" s="13"/>
      <c r="W406" s="78"/>
    </row>
    <row r="407" spans="1:26" ht="18" hidden="1" customHeight="1" x14ac:dyDescent="0.25">
      <c r="I407"/>
      <c r="J407"/>
      <c r="K407" s="135"/>
      <c r="T407" s="13"/>
      <c r="W407" s="78"/>
    </row>
    <row r="408" spans="1:26" ht="18" hidden="1" customHeight="1" x14ac:dyDescent="0.25">
      <c r="A408" s="117"/>
      <c r="B408" s="83"/>
      <c r="D408" s="83"/>
      <c r="E408" s="83"/>
      <c r="H408" s="135"/>
      <c r="I408" s="135"/>
      <c r="J408" s="135"/>
      <c r="K408" s="135"/>
      <c r="T408" s="13"/>
      <c r="W408" s="78"/>
    </row>
    <row r="409" spans="1:26" ht="18" hidden="1" customHeight="1" x14ac:dyDescent="0.25">
      <c r="H409" s="135"/>
      <c r="I409" s="135"/>
      <c r="J409" s="135"/>
      <c r="K409" s="135"/>
      <c r="T409" s="13"/>
      <c r="W409" s="78"/>
    </row>
    <row r="410" spans="1:26" ht="18" hidden="1" customHeight="1" x14ac:dyDescent="0.25">
      <c r="I410"/>
      <c r="J410"/>
      <c r="T410" s="13"/>
      <c r="W410" s="78"/>
    </row>
    <row r="411" spans="1:26" ht="18" hidden="1" customHeight="1" x14ac:dyDescent="0.25">
      <c r="H411" s="135"/>
      <c r="I411" s="135"/>
      <c r="J411" s="135"/>
      <c r="K411" s="135"/>
      <c r="T411" s="13"/>
      <c r="W411" s="78"/>
    </row>
    <row r="412" spans="1:26" ht="18" hidden="1" customHeight="1" x14ac:dyDescent="0.25">
      <c r="A412" s="84" t="s">
        <v>116</v>
      </c>
      <c r="H412" s="135"/>
      <c r="I412" s="135"/>
      <c r="J412" s="135"/>
      <c r="K412" s="135"/>
      <c r="T412" s="13"/>
      <c r="W412" s="78"/>
    </row>
    <row r="413" spans="1:26" ht="48" hidden="1" customHeight="1" x14ac:dyDescent="0.25">
      <c r="A413" s="86" t="s">
        <v>2</v>
      </c>
      <c r="B413" s="87" t="s">
        <v>117</v>
      </c>
      <c r="C413" s="88" t="s">
        <v>118</v>
      </c>
      <c r="D413" s="87" t="s">
        <v>119</v>
      </c>
      <c r="E413" s="87" t="s">
        <v>120</v>
      </c>
      <c r="F413" s="89"/>
      <c r="G413" s="90" t="s">
        <v>10</v>
      </c>
      <c r="H413" s="91" t="str">
        <f>"ALERTA &gt;= "&amp;$Y$418</f>
        <v>ALERTA &gt;= 10,1</v>
      </c>
      <c r="I413" s="91" t="str">
        <f>"PROCESO &gt; "&amp;$W$418&amp;"  -  &lt; "&amp;$X$418</f>
        <v>PROCESO &gt; 5  -  &lt; 10</v>
      </c>
      <c r="J413" s="91" t="str">
        <f>"SIN EDAS &lt;= "&amp;$W$418</f>
        <v>SIN EDAS &lt;= 5</v>
      </c>
      <c r="K413" s="135"/>
      <c r="T413" s="13"/>
      <c r="V413" s="77" t="str">
        <f>A412</f>
        <v>21. CASOS DE EDAS EN MENORES DE 5 AÑOS</v>
      </c>
      <c r="W413" s="78"/>
    </row>
    <row r="414" spans="1:26" ht="18" hidden="1" customHeight="1" thickBot="1" x14ac:dyDescent="0.3">
      <c r="A414" s="97" t="str">
        <f>Config!$B$15</f>
        <v>RED</v>
      </c>
      <c r="B414" s="98" t="e">
        <f>SUM(B415:B423)</f>
        <v>#REF!</v>
      </c>
      <c r="C414" s="98" t="e">
        <f>SUM(C415:C423)</f>
        <v>#REF!</v>
      </c>
      <c r="D414" s="98">
        <f>SUM(D415:D423)</f>
        <v>3648</v>
      </c>
      <c r="E414" s="98">
        <f>$X$418</f>
        <v>10</v>
      </c>
      <c r="F414" s="99"/>
      <c r="G414" s="98">
        <f>IFERROR(ROUND(D414*100/C414,1),0)</f>
        <v>0</v>
      </c>
      <c r="H414" s="100" t="str">
        <f t="shared" ref="H414:H422" si="111">IF(G414&gt;=$Y$418,G414,"")</f>
        <v/>
      </c>
      <c r="I414" s="100" t="str">
        <f t="shared" ref="I414:I422" si="112">IF(AND(G414&gt;$W$418, G414&lt;$Y$418),G414,"")</f>
        <v/>
      </c>
      <c r="J414" s="98">
        <f t="shared" ref="J414:J422" si="113">IF(G414&lt;=$W$418,G414,"")</f>
        <v>0</v>
      </c>
      <c r="K414" s="135"/>
      <c r="T414" s="13"/>
      <c r="V414" s="115" t="str">
        <f>$V$1&amp;"  "&amp;V413&amp;"  "&amp;$V$3&amp;"  "&amp;$V$2</f>
        <v>RED. MOYOBAMBA:  21. CASOS DE EDAS EN MENORES DE 5 AÑOS  - POR MICROREDES :   ENERO - DICIEMBRE 2022</v>
      </c>
      <c r="W414" s="78"/>
    </row>
    <row r="415" spans="1:26" s="137" customFormat="1" ht="18" hidden="1" customHeight="1" x14ac:dyDescent="0.25">
      <c r="A415" s="105" t="str">
        <f>Config!$B$16</f>
        <v>HOSP</v>
      </c>
      <c r="B415" s="106" t="e">
        <f>METAS!#REF!</f>
        <v>#REF!</v>
      </c>
      <c r="C415" s="106" t="e">
        <f>ROUNDUP((B415/12)*Config!$C$6,0)</f>
        <v>#REF!</v>
      </c>
      <c r="D415" s="106">
        <f>SUM(ACUMULADO!$AT$12:$AT$14)</f>
        <v>0</v>
      </c>
      <c r="E415" s="131">
        <f>E414</f>
        <v>10</v>
      </c>
      <c r="F415" s="107"/>
      <c r="G415" s="108">
        <f>IFERROR(ROUND(D415*100/C415,1),0)</f>
        <v>0</v>
      </c>
      <c r="H415" s="109" t="str">
        <f t="shared" si="111"/>
        <v/>
      </c>
      <c r="I415" s="109" t="str">
        <f t="shared" si="112"/>
        <v/>
      </c>
      <c r="J415" s="110">
        <f t="shared" si="113"/>
        <v>0</v>
      </c>
      <c r="K415" s="135"/>
      <c r="L415"/>
      <c r="M415"/>
      <c r="N415"/>
      <c r="O415"/>
      <c r="P415"/>
      <c r="Q415"/>
      <c r="R415"/>
      <c r="S415"/>
      <c r="T415" s="13"/>
      <c r="U415" s="136"/>
      <c r="V415" s="77"/>
      <c r="W415" s="136"/>
      <c r="X415" s="136"/>
      <c r="Y415" s="136"/>
      <c r="Z415" s="136"/>
    </row>
    <row r="416" spans="1:26" s="137" customFormat="1" ht="18" hidden="1" customHeight="1" x14ac:dyDescent="0.25">
      <c r="A416" s="111" t="str">
        <f>Config!$B$17</f>
        <v>LLUI</v>
      </c>
      <c r="B416" s="79" t="e">
        <f>METAS!#REF!</f>
        <v>#REF!</v>
      </c>
      <c r="C416" s="79" t="e">
        <f>ROUNDUP((B416/12)*Config!$C$6,0)</f>
        <v>#REF!</v>
      </c>
      <c r="D416" s="79">
        <f>SUM(ACUMULADO!$AU$12:$AU$14)</f>
        <v>1645</v>
      </c>
      <c r="E416" s="131">
        <f t="shared" ref="E416:E422" si="114">E415</f>
        <v>10</v>
      </c>
      <c r="F416" s="116"/>
      <c r="G416" s="112">
        <f t="shared" ref="G416:G422" si="115">IFERROR(ROUND(D416*100/C416,1),0)</f>
        <v>0</v>
      </c>
      <c r="H416" s="113" t="str">
        <f t="shared" si="111"/>
        <v/>
      </c>
      <c r="I416" s="113" t="str">
        <f t="shared" si="112"/>
        <v/>
      </c>
      <c r="J416" s="114">
        <f t="shared" si="113"/>
        <v>0</v>
      </c>
      <c r="K416"/>
      <c r="L416"/>
      <c r="M416"/>
      <c r="N416"/>
      <c r="O416"/>
      <c r="P416"/>
      <c r="Q416"/>
      <c r="R416"/>
      <c r="S416"/>
      <c r="T416" s="13"/>
      <c r="U416" s="136"/>
      <c r="V416" s="77"/>
      <c r="W416" s="136"/>
      <c r="X416" s="13"/>
      <c r="Y416" s="13"/>
      <c r="Z416" s="13"/>
    </row>
    <row r="417" spans="1:26" s="137" customFormat="1" ht="18" hidden="1" customHeight="1" x14ac:dyDescent="0.25">
      <c r="A417" s="111" t="str">
        <f>Config!$B$18</f>
        <v>JERI</v>
      </c>
      <c r="B417" s="79" t="e">
        <f>METAS!#REF!</f>
        <v>#REF!</v>
      </c>
      <c r="C417" s="79" t="e">
        <f>ROUNDUP((B417/12)*Config!$C$6,0)</f>
        <v>#REF!</v>
      </c>
      <c r="D417" s="79">
        <f>SUM(ACUMULADO!$AV$12:$AV$14)</f>
        <v>165</v>
      </c>
      <c r="E417" s="131">
        <f t="shared" si="114"/>
        <v>10</v>
      </c>
      <c r="F417" s="116"/>
      <c r="G417" s="112">
        <f t="shared" si="115"/>
        <v>0</v>
      </c>
      <c r="H417" s="113" t="str">
        <f t="shared" si="111"/>
        <v/>
      </c>
      <c r="I417" s="113" t="str">
        <f t="shared" si="112"/>
        <v/>
      </c>
      <c r="J417" s="114">
        <f t="shared" si="113"/>
        <v>0</v>
      </c>
      <c r="K417"/>
      <c r="L417"/>
      <c r="M417"/>
      <c r="N417"/>
      <c r="O417"/>
      <c r="P417"/>
      <c r="Q417"/>
      <c r="R417"/>
      <c r="S417"/>
      <c r="T417" s="13"/>
      <c r="U417" s="136"/>
      <c r="V417" s="77"/>
      <c r="W417" s="138" t="s">
        <v>121</v>
      </c>
      <c r="X417" s="139" t="s">
        <v>122</v>
      </c>
      <c r="Y417" s="139" t="s">
        <v>123</v>
      </c>
      <c r="Z417" s="13"/>
    </row>
    <row r="418" spans="1:26" s="137" customFormat="1" ht="18" hidden="1" customHeight="1" x14ac:dyDescent="0.25">
      <c r="A418" s="111" t="str">
        <f>Config!$B$19</f>
        <v>YANT</v>
      </c>
      <c r="B418" s="79" t="e">
        <f>METAS!#REF!</f>
        <v>#REF!</v>
      </c>
      <c r="C418" s="79" t="e">
        <f>ROUNDUP((B418/12)*Config!$C$6,0)</f>
        <v>#REF!</v>
      </c>
      <c r="D418" s="79">
        <f>SUM(ACUMULADO!$AW$12:$AW$14)</f>
        <v>252</v>
      </c>
      <c r="E418" s="131">
        <f t="shared" si="114"/>
        <v>10</v>
      </c>
      <c r="F418" s="116"/>
      <c r="G418" s="112">
        <f t="shared" si="115"/>
        <v>0</v>
      </c>
      <c r="H418" s="113" t="str">
        <f t="shared" si="111"/>
        <v/>
      </c>
      <c r="I418" s="113" t="str">
        <f t="shared" si="112"/>
        <v/>
      </c>
      <c r="J418" s="114">
        <f t="shared" si="113"/>
        <v>0</v>
      </c>
      <c r="K418"/>
      <c r="L418"/>
      <c r="M418"/>
      <c r="N418"/>
      <c r="O418"/>
      <c r="P418"/>
      <c r="Q418"/>
      <c r="R418"/>
      <c r="S418"/>
      <c r="T418" s="13"/>
      <c r="U418" s="136"/>
      <c r="V418" s="77"/>
      <c r="W418" s="140">
        <v>5</v>
      </c>
      <c r="X418" s="127">
        <v>10</v>
      </c>
      <c r="Y418" s="127">
        <v>10.1</v>
      </c>
      <c r="Z418" s="13"/>
    </row>
    <row r="419" spans="1:26" s="137" customFormat="1" ht="18" hidden="1" customHeight="1" x14ac:dyDescent="0.25">
      <c r="A419" s="111" t="str">
        <f>Config!$B$20</f>
        <v>SORI</v>
      </c>
      <c r="B419" s="79" t="e">
        <f>METAS!#REF!</f>
        <v>#REF!</v>
      </c>
      <c r="C419" s="79" t="e">
        <f>ROUNDUP((B419/12)*Config!$C$6,0)</f>
        <v>#REF!</v>
      </c>
      <c r="D419" s="79">
        <f>SUM(ACUMULADO!$AX$12:$AX$14)</f>
        <v>856</v>
      </c>
      <c r="E419" s="131">
        <f t="shared" si="114"/>
        <v>10</v>
      </c>
      <c r="F419" s="116"/>
      <c r="G419" s="112">
        <f t="shared" si="115"/>
        <v>0</v>
      </c>
      <c r="H419" s="113" t="str">
        <f t="shared" si="111"/>
        <v/>
      </c>
      <c r="I419" s="113" t="str">
        <f t="shared" si="112"/>
        <v/>
      </c>
      <c r="J419" s="114">
        <f t="shared" si="113"/>
        <v>0</v>
      </c>
      <c r="K419"/>
      <c r="L419"/>
      <c r="M419"/>
      <c r="N419"/>
      <c r="O419"/>
      <c r="P419"/>
      <c r="Q419"/>
      <c r="R419"/>
      <c r="S419"/>
      <c r="T419" s="13"/>
      <c r="U419" s="136"/>
      <c r="V419" s="77"/>
      <c r="W419" s="136"/>
      <c r="X419" s="127"/>
      <c r="Y419" s="13"/>
      <c r="Z419" s="13"/>
    </row>
    <row r="420" spans="1:26" s="137" customFormat="1" ht="18" hidden="1" customHeight="1" x14ac:dyDescent="0.25">
      <c r="A420" s="111" t="str">
        <f>Config!$B$21</f>
        <v>JEPE</v>
      </c>
      <c r="B420" s="79" t="e">
        <f>METAS!#REF!</f>
        <v>#REF!</v>
      </c>
      <c r="C420" s="79" t="e">
        <f>ROUNDUP((B420/12)*Config!$C$6,0)</f>
        <v>#REF!</v>
      </c>
      <c r="D420" s="79">
        <f>SUM(ACUMULADO!$AY$12:$AY$14)</f>
        <v>342</v>
      </c>
      <c r="E420" s="131">
        <f t="shared" si="114"/>
        <v>10</v>
      </c>
      <c r="F420" s="116"/>
      <c r="G420" s="112">
        <f>IFERROR(ROUND(D420*100/C420,1),0)</f>
        <v>0</v>
      </c>
      <c r="H420" s="113" t="str">
        <f t="shared" si="111"/>
        <v/>
      </c>
      <c r="I420" s="113" t="str">
        <f t="shared" si="112"/>
        <v/>
      </c>
      <c r="J420" s="114">
        <f t="shared" si="113"/>
        <v>0</v>
      </c>
      <c r="K420"/>
      <c r="L420"/>
      <c r="M420"/>
      <c r="N420"/>
      <c r="O420"/>
      <c r="P420"/>
      <c r="Q420"/>
      <c r="R420"/>
      <c r="S420"/>
      <c r="T420" s="13"/>
      <c r="U420" s="136"/>
      <c r="V420" s="77"/>
      <c r="W420" s="136"/>
      <c r="X420" s="13"/>
      <c r="Y420" s="13"/>
      <c r="Z420" s="13"/>
    </row>
    <row r="421" spans="1:26" s="137" customFormat="1" ht="18" hidden="1" customHeight="1" x14ac:dyDescent="0.25">
      <c r="A421" s="111" t="str">
        <f>Config!$B$22</f>
        <v>ROQU</v>
      </c>
      <c r="B421" s="79" t="e">
        <f>METAS!#REF!</f>
        <v>#REF!</v>
      </c>
      <c r="C421" s="79" t="e">
        <f>ROUNDUP((B421/12)*Config!$C$6,0)</f>
        <v>#REF!</v>
      </c>
      <c r="D421" s="79">
        <f>SUM(ACUMULADO!$AZ$12:$AZ$14)</f>
        <v>176</v>
      </c>
      <c r="E421" s="131">
        <f t="shared" si="114"/>
        <v>10</v>
      </c>
      <c r="F421" s="116"/>
      <c r="G421" s="112">
        <f>IFERROR(ROUND(D421*100/C421,1),0)</f>
        <v>0</v>
      </c>
      <c r="H421" s="113" t="str">
        <f t="shared" si="111"/>
        <v/>
      </c>
      <c r="I421" s="113" t="str">
        <f t="shared" si="112"/>
        <v/>
      </c>
      <c r="J421" s="114">
        <f t="shared" si="113"/>
        <v>0</v>
      </c>
      <c r="K421"/>
      <c r="L421"/>
      <c r="M421"/>
      <c r="N421"/>
      <c r="O421"/>
      <c r="P421"/>
      <c r="Q421"/>
      <c r="R421"/>
      <c r="S421"/>
      <c r="T421" s="13"/>
      <c r="U421" s="136"/>
      <c r="V421" s="77"/>
      <c r="W421" s="136"/>
      <c r="X421" s="13"/>
      <c r="Y421" s="13"/>
      <c r="Z421" s="13"/>
    </row>
    <row r="422" spans="1:26" s="137" customFormat="1" ht="18" hidden="1" customHeight="1" x14ac:dyDescent="0.25">
      <c r="A422" s="111" t="str">
        <f>Config!$B$23</f>
        <v>CALZ</v>
      </c>
      <c r="B422" s="79" t="e">
        <f>METAS!#REF!</f>
        <v>#REF!</v>
      </c>
      <c r="C422" s="79" t="e">
        <f>ROUNDUP((B422/12)*Config!$C$6,0)</f>
        <v>#REF!</v>
      </c>
      <c r="D422" s="79">
        <f>SUM(ACUMULADO!$BA$12:$BA$14)</f>
        <v>212</v>
      </c>
      <c r="E422" s="131">
        <f t="shared" si="114"/>
        <v>10</v>
      </c>
      <c r="F422" s="116"/>
      <c r="G422" s="112">
        <f t="shared" si="115"/>
        <v>0</v>
      </c>
      <c r="H422" s="113" t="str">
        <f t="shared" si="111"/>
        <v/>
      </c>
      <c r="I422" s="113" t="str">
        <f t="shared" si="112"/>
        <v/>
      </c>
      <c r="J422" s="114">
        <f t="shared" si="113"/>
        <v>0</v>
      </c>
      <c r="K422"/>
      <c r="L422"/>
      <c r="M422"/>
      <c r="N422"/>
      <c r="O422"/>
      <c r="P422"/>
      <c r="Q422"/>
      <c r="R422"/>
      <c r="S422"/>
      <c r="T422" s="13"/>
      <c r="U422" s="136"/>
      <c r="V422" s="101"/>
      <c r="W422" s="136"/>
      <c r="X422" s="13"/>
      <c r="Y422" s="13"/>
      <c r="Z422" s="13"/>
    </row>
    <row r="423" spans="1:26" s="137" customFormat="1" ht="18" hidden="1" customHeight="1" x14ac:dyDescent="0.25">
      <c r="A423" s="111" t="str">
        <f>Config!$B$24</f>
        <v>PUEB</v>
      </c>
      <c r="B423" s="79"/>
      <c r="C423" s="79"/>
      <c r="D423" s="79"/>
      <c r="E423" s="79"/>
      <c r="F423" s="116"/>
      <c r="G423" s="112"/>
      <c r="H423" s="113"/>
      <c r="I423" s="113"/>
      <c r="J423" s="114"/>
      <c r="K423" s="135"/>
      <c r="L423"/>
      <c r="M423"/>
      <c r="N423"/>
      <c r="O423"/>
      <c r="P423"/>
      <c r="Q423"/>
      <c r="R423"/>
      <c r="S423"/>
      <c r="T423" s="13"/>
      <c r="U423" s="136"/>
      <c r="V423" s="101"/>
      <c r="W423" s="136"/>
      <c r="X423" s="13"/>
      <c r="Y423" s="13"/>
      <c r="Z423" s="13"/>
    </row>
    <row r="424" spans="1:26" s="137" customFormat="1" ht="18" hidden="1" customHeight="1" x14ac:dyDescent="0.25">
      <c r="A424" s="141"/>
      <c r="H424"/>
      <c r="I424"/>
      <c r="J424"/>
      <c r="K424"/>
      <c r="L424"/>
      <c r="M424"/>
      <c r="N424"/>
      <c r="O424"/>
      <c r="P424"/>
      <c r="Q424"/>
      <c r="R424"/>
      <c r="S424"/>
      <c r="T424" s="13"/>
      <c r="U424" s="136"/>
      <c r="V424" s="101"/>
      <c r="W424" s="136"/>
      <c r="X424" s="13"/>
      <c r="Y424" s="13"/>
      <c r="Z424" s="13"/>
    </row>
    <row r="425" spans="1:26" s="137" customFormat="1" ht="18" hidden="1" customHeight="1" x14ac:dyDescent="0.25">
      <c r="A425" s="141"/>
      <c r="H425"/>
      <c r="I425"/>
      <c r="J425"/>
      <c r="K425"/>
      <c r="L425"/>
      <c r="M425"/>
      <c r="N425"/>
      <c r="O425"/>
      <c r="P425"/>
      <c r="Q425"/>
      <c r="R425"/>
      <c r="S425"/>
      <c r="T425" s="13"/>
      <c r="U425" s="136"/>
      <c r="V425" s="101"/>
      <c r="W425" s="136"/>
      <c r="X425" s="13"/>
      <c r="Y425" s="13"/>
      <c r="Z425" s="13"/>
    </row>
    <row r="426" spans="1:26" s="137" customFormat="1" ht="18" hidden="1" customHeight="1" x14ac:dyDescent="0.25">
      <c r="A426" s="141"/>
      <c r="H426"/>
      <c r="I426"/>
      <c r="J426"/>
      <c r="K426"/>
      <c r="L426"/>
      <c r="M426"/>
      <c r="N426"/>
      <c r="O426"/>
      <c r="P426"/>
      <c r="Q426"/>
      <c r="R426"/>
      <c r="S426"/>
      <c r="T426" s="13"/>
      <c r="U426" s="136"/>
      <c r="V426" s="101"/>
      <c r="W426" s="136"/>
      <c r="X426" s="13"/>
      <c r="Y426" s="13"/>
      <c r="Z426" s="13"/>
    </row>
    <row r="427" spans="1:26" s="137" customFormat="1" ht="18" hidden="1" customHeight="1" x14ac:dyDescent="0.25">
      <c r="A427" s="141"/>
      <c r="H427"/>
      <c r="I427"/>
      <c r="J427"/>
      <c r="K427"/>
      <c r="L427"/>
      <c r="M427"/>
      <c r="N427"/>
      <c r="O427"/>
      <c r="P427"/>
      <c r="Q427"/>
      <c r="R427"/>
      <c r="S427"/>
      <c r="T427" s="13"/>
      <c r="U427" s="136"/>
      <c r="V427" s="101"/>
      <c r="W427" s="136"/>
      <c r="X427" s="13"/>
      <c r="Y427" s="13"/>
      <c r="Z427" s="13"/>
    </row>
    <row r="428" spans="1:26" s="137" customFormat="1" ht="18" hidden="1" customHeight="1" x14ac:dyDescent="0.25">
      <c r="A428" s="117"/>
      <c r="B428" s="83"/>
      <c r="C428" s="81"/>
      <c r="D428" s="83"/>
      <c r="E428" s="83"/>
      <c r="F428" s="83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 s="13"/>
      <c r="U428" s="136"/>
      <c r="V428" s="101"/>
      <c r="W428" s="136"/>
      <c r="X428" s="13"/>
      <c r="Y428" s="13"/>
      <c r="Z428" s="13"/>
    </row>
    <row r="429" spans="1:26" s="137" customFormat="1" ht="18" hidden="1" customHeight="1" x14ac:dyDescent="0.25">
      <c r="A429" s="117"/>
      <c r="B429" s="83"/>
      <c r="C429" s="81"/>
      <c r="D429" s="83"/>
      <c r="E429" s="83"/>
      <c r="F429" s="83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 s="13"/>
      <c r="U429" s="136"/>
      <c r="V429" s="101"/>
      <c r="W429" s="136"/>
      <c r="X429" s="13"/>
      <c r="Y429" s="13"/>
      <c r="Z429" s="13"/>
    </row>
    <row r="430" spans="1:26" s="137" customFormat="1" ht="18" hidden="1" customHeight="1" x14ac:dyDescent="0.25">
      <c r="A430" s="117"/>
      <c r="B430" s="83"/>
      <c r="C430" s="81"/>
      <c r="D430" s="83"/>
      <c r="E430" s="83"/>
      <c r="F430" s="83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 s="13"/>
      <c r="U430" s="136"/>
      <c r="V430" s="14"/>
      <c r="W430" s="136"/>
      <c r="X430" s="13"/>
      <c r="Y430" s="13"/>
      <c r="Z430" s="13"/>
    </row>
    <row r="431" spans="1:26" s="137" customFormat="1" ht="18" hidden="1" customHeight="1" x14ac:dyDescent="0.25">
      <c r="A431" s="117"/>
      <c r="B431" s="83"/>
      <c r="C431" s="81"/>
      <c r="D431" s="83"/>
      <c r="E431" s="83"/>
      <c r="F431" s="83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 s="13"/>
      <c r="U431" s="136"/>
      <c r="V431" s="14"/>
      <c r="W431" s="136"/>
      <c r="X431" s="13"/>
      <c r="Y431" s="13"/>
      <c r="Z431" s="13"/>
    </row>
    <row r="432" spans="1:26" ht="18" hidden="1" customHeight="1" x14ac:dyDescent="0.25">
      <c r="H432" s="135"/>
      <c r="I432" s="135"/>
      <c r="J432" s="135"/>
      <c r="K432" s="135"/>
      <c r="T432" s="13"/>
      <c r="W432" s="78"/>
    </row>
    <row r="433" spans="1:26" ht="18" hidden="1" customHeight="1" x14ac:dyDescent="0.25">
      <c r="A433" s="84" t="s">
        <v>124</v>
      </c>
      <c r="H433" s="135"/>
      <c r="I433" s="135"/>
      <c r="J433" s="135"/>
      <c r="K433" s="135"/>
      <c r="T433" s="13"/>
      <c r="V433" s="77" t="str">
        <f>A433</f>
        <v>22. CASOS DE EDAS COMPLICADAS EN MENORES DE 5 AÑOS</v>
      </c>
      <c r="W433" s="78"/>
    </row>
    <row r="434" spans="1:26" ht="48" hidden="1" customHeight="1" x14ac:dyDescent="0.25">
      <c r="A434" s="86" t="s">
        <v>2</v>
      </c>
      <c r="B434" s="87" t="s">
        <v>119</v>
      </c>
      <c r="C434" s="88" t="s">
        <v>125</v>
      </c>
      <c r="D434" s="87" t="s">
        <v>126</v>
      </c>
      <c r="E434" s="87"/>
      <c r="F434" s="89"/>
      <c r="G434" s="90" t="s">
        <v>10</v>
      </c>
      <c r="H434" s="91" t="str">
        <f>"ALERTA &gt; "&amp;$Y$439</f>
        <v>ALERTA &gt; 5,1</v>
      </c>
      <c r="I434" s="91" t="str">
        <f>"PROCESO &gt; "&amp;$W$439&amp;"  -  &lt; "&amp;$Y$439</f>
        <v>PROCESO &gt; 0  -  &lt; 5,1</v>
      </c>
      <c r="J434" s="91" t="str">
        <f>"SIN EDAS COMPLICADAS &lt;= "&amp;$W$439</f>
        <v>SIN EDAS COMPLICADAS &lt;= 0</v>
      </c>
      <c r="K434" s="135"/>
      <c r="T434" s="13"/>
      <c r="V434" s="115" t="str">
        <f>$V$1&amp;"  "&amp;V433&amp;"  "&amp;$V$3&amp;"  "&amp;$V$2</f>
        <v>RED. MOYOBAMBA:  22. CASOS DE EDAS COMPLICADAS EN MENORES DE 5 AÑOS  - POR MICROREDES :   ENERO - DICIEMBRE 2022</v>
      </c>
      <c r="W434" s="78"/>
    </row>
    <row r="435" spans="1:26" ht="18" hidden="1" customHeight="1" thickBot="1" x14ac:dyDescent="0.3">
      <c r="A435" s="97" t="str">
        <f>Config!$B$15</f>
        <v>RED</v>
      </c>
      <c r="B435" s="98">
        <f>SUM(B436:B443)</f>
        <v>3648</v>
      </c>
      <c r="C435" s="98">
        <f>SUM(C436:C444)</f>
        <v>4700</v>
      </c>
      <c r="D435" s="98">
        <f>$X$439</f>
        <v>5</v>
      </c>
      <c r="E435" s="98"/>
      <c r="F435" s="99"/>
      <c r="G435" s="98">
        <f t="shared" ref="G435:G443" si="116">IFERROR(+C435*100/B435,0)</f>
        <v>128.83771929824562</v>
      </c>
      <c r="H435" s="100">
        <f t="shared" ref="H435:H443" si="117">IF(G435&gt;=$Y$439,G435,"")</f>
        <v>128.83771929824562</v>
      </c>
      <c r="I435" s="100" t="str">
        <f t="shared" ref="I435:I443" si="118">IF(AND(G435&gt;$W$439, G435&lt;$Y$439),G435,"")</f>
        <v/>
      </c>
      <c r="J435" s="98" t="str">
        <f t="shared" ref="J435:J443" si="119">IF(G435&lt;=$W$439,G435,"")</f>
        <v/>
      </c>
      <c r="K435" s="135"/>
      <c r="T435" s="13"/>
      <c r="V435" s="77"/>
      <c r="W435" s="78"/>
    </row>
    <row r="436" spans="1:26" s="137" customFormat="1" ht="18" hidden="1" customHeight="1" x14ac:dyDescent="0.25">
      <c r="A436" s="105" t="str">
        <f>Config!$B$16</f>
        <v>HOSP</v>
      </c>
      <c r="B436" s="106">
        <f t="shared" ref="B436:B443" si="120">D415</f>
        <v>0</v>
      </c>
      <c r="C436" s="106">
        <f>SUM(ACUMULADO!$AT$15:$AT$20)</f>
        <v>25</v>
      </c>
      <c r="D436" s="131">
        <f>D435</f>
        <v>5</v>
      </c>
      <c r="E436" s="106"/>
      <c r="F436" s="107"/>
      <c r="G436" s="108">
        <f t="shared" si="116"/>
        <v>0</v>
      </c>
      <c r="H436" s="109" t="str">
        <f t="shared" si="117"/>
        <v/>
      </c>
      <c r="I436" s="109" t="str">
        <f t="shared" si="118"/>
        <v/>
      </c>
      <c r="J436" s="110">
        <f t="shared" si="119"/>
        <v>0</v>
      </c>
      <c r="K436" s="135"/>
      <c r="L436"/>
      <c r="M436"/>
      <c r="N436"/>
      <c r="O436"/>
      <c r="P436"/>
      <c r="Q436"/>
      <c r="R436"/>
      <c r="S436"/>
      <c r="T436" s="13"/>
      <c r="U436" s="136"/>
      <c r="V436" s="77"/>
      <c r="W436" s="136"/>
      <c r="X436" s="13"/>
      <c r="Y436" s="13"/>
      <c r="Z436" s="13"/>
    </row>
    <row r="437" spans="1:26" s="137" customFormat="1" ht="18" hidden="1" customHeight="1" x14ac:dyDescent="0.25">
      <c r="A437" s="111" t="str">
        <f>Config!$B$17</f>
        <v>LLUI</v>
      </c>
      <c r="B437" s="79">
        <f t="shared" si="120"/>
        <v>1645</v>
      </c>
      <c r="C437" s="79">
        <f>SUM(ACUMULADO!$AU$15:$AU$20)</f>
        <v>1850</v>
      </c>
      <c r="D437" s="131">
        <f t="shared" ref="D437:D444" si="121">D436</f>
        <v>5</v>
      </c>
      <c r="E437" s="79"/>
      <c r="F437" s="116"/>
      <c r="G437" s="112">
        <f t="shared" si="116"/>
        <v>112.46200607902736</v>
      </c>
      <c r="H437" s="113">
        <f t="shared" si="117"/>
        <v>112.46200607902736</v>
      </c>
      <c r="I437" s="113" t="str">
        <f t="shared" si="118"/>
        <v/>
      </c>
      <c r="J437" s="114" t="str">
        <f t="shared" si="119"/>
        <v/>
      </c>
      <c r="K437"/>
      <c r="L437"/>
      <c r="M437"/>
      <c r="N437"/>
      <c r="O437"/>
      <c r="P437"/>
      <c r="Q437"/>
      <c r="R437"/>
      <c r="S437"/>
      <c r="T437" s="13"/>
      <c r="U437" s="136"/>
      <c r="V437" s="77"/>
      <c r="W437" s="136"/>
      <c r="X437" s="13"/>
      <c r="Y437" s="13"/>
      <c r="Z437" s="13"/>
    </row>
    <row r="438" spans="1:26" s="137" customFormat="1" ht="18" hidden="1" customHeight="1" x14ac:dyDescent="0.25">
      <c r="A438" s="111" t="str">
        <f>Config!$B$18</f>
        <v>JERI</v>
      </c>
      <c r="B438" s="79">
        <f t="shared" si="120"/>
        <v>165</v>
      </c>
      <c r="C438" s="79">
        <f>SUM(ACUMULADO!$AV$15:$AV$20)</f>
        <v>156</v>
      </c>
      <c r="D438" s="131">
        <f t="shared" si="121"/>
        <v>5</v>
      </c>
      <c r="E438" s="79"/>
      <c r="F438" s="116"/>
      <c r="G438" s="112">
        <f t="shared" si="116"/>
        <v>94.545454545454547</v>
      </c>
      <c r="H438" s="113">
        <f t="shared" si="117"/>
        <v>94.545454545454547</v>
      </c>
      <c r="I438" s="113" t="str">
        <f t="shared" si="118"/>
        <v/>
      </c>
      <c r="J438" s="114" t="str">
        <f t="shared" si="119"/>
        <v/>
      </c>
      <c r="K438"/>
      <c r="L438"/>
      <c r="M438"/>
      <c r="N438"/>
      <c r="O438"/>
      <c r="P438"/>
      <c r="Q438"/>
      <c r="R438"/>
      <c r="S438"/>
      <c r="T438" s="13"/>
      <c r="U438" s="136"/>
      <c r="V438" s="77"/>
      <c r="W438" s="138" t="s">
        <v>121</v>
      </c>
      <c r="X438" s="139" t="s">
        <v>122</v>
      </c>
      <c r="Y438" s="139" t="s">
        <v>123</v>
      </c>
      <c r="Z438" s="13"/>
    </row>
    <row r="439" spans="1:26" s="137" customFormat="1" ht="18" hidden="1" customHeight="1" x14ac:dyDescent="0.25">
      <c r="A439" s="111" t="str">
        <f>Config!$B$19</f>
        <v>YANT</v>
      </c>
      <c r="B439" s="79">
        <f t="shared" si="120"/>
        <v>252</v>
      </c>
      <c r="C439" s="79">
        <f>SUM(ACUMULADO!$AW$15:$AW$20)</f>
        <v>444</v>
      </c>
      <c r="D439" s="131">
        <f t="shared" si="121"/>
        <v>5</v>
      </c>
      <c r="E439" s="79"/>
      <c r="F439" s="116"/>
      <c r="G439" s="112">
        <f t="shared" si="116"/>
        <v>176.1904761904762</v>
      </c>
      <c r="H439" s="113">
        <f t="shared" si="117"/>
        <v>176.1904761904762</v>
      </c>
      <c r="I439" s="113" t="str">
        <f t="shared" si="118"/>
        <v/>
      </c>
      <c r="J439" s="114" t="str">
        <f t="shared" si="119"/>
        <v/>
      </c>
      <c r="K439"/>
      <c r="L439"/>
      <c r="M439"/>
      <c r="N439"/>
      <c r="O439"/>
      <c r="P439"/>
      <c r="Q439"/>
      <c r="R439"/>
      <c r="S439"/>
      <c r="T439" s="13"/>
      <c r="U439" s="136"/>
      <c r="V439" s="77"/>
      <c r="W439" s="140">
        <v>0</v>
      </c>
      <c r="X439" s="127">
        <v>5</v>
      </c>
      <c r="Y439" s="127">
        <v>5.0999999999999996</v>
      </c>
      <c r="Z439" s="13"/>
    </row>
    <row r="440" spans="1:26" s="137" customFormat="1" ht="18" hidden="1" customHeight="1" x14ac:dyDescent="0.25">
      <c r="A440" s="111" t="str">
        <f>Config!$B$20</f>
        <v>SORI</v>
      </c>
      <c r="B440" s="79">
        <f t="shared" si="120"/>
        <v>856</v>
      </c>
      <c r="C440" s="79">
        <f>SUM(ACUMULADO!$AX$15:$AX$20)</f>
        <v>1057</v>
      </c>
      <c r="D440" s="131">
        <f t="shared" si="121"/>
        <v>5</v>
      </c>
      <c r="E440" s="79"/>
      <c r="F440" s="116"/>
      <c r="G440" s="112">
        <f t="shared" si="116"/>
        <v>123.48130841121495</v>
      </c>
      <c r="H440" s="113">
        <f t="shared" si="117"/>
        <v>123.48130841121495</v>
      </c>
      <c r="I440" s="113" t="str">
        <f t="shared" si="118"/>
        <v/>
      </c>
      <c r="J440" s="114" t="str">
        <f t="shared" si="119"/>
        <v/>
      </c>
      <c r="K440"/>
      <c r="L440"/>
      <c r="M440"/>
      <c r="N440"/>
      <c r="O440"/>
      <c r="P440"/>
      <c r="Q440"/>
      <c r="R440"/>
      <c r="S440"/>
      <c r="T440" s="13"/>
      <c r="U440" s="136"/>
      <c r="V440" s="77"/>
      <c r="W440" s="136"/>
      <c r="X440" s="13"/>
      <c r="Y440" s="13"/>
      <c r="Z440" s="13"/>
    </row>
    <row r="441" spans="1:26" s="137" customFormat="1" ht="18" hidden="1" customHeight="1" x14ac:dyDescent="0.25">
      <c r="A441" s="111" t="str">
        <f>Config!$B$21</f>
        <v>JEPE</v>
      </c>
      <c r="B441" s="79">
        <f t="shared" si="120"/>
        <v>342</v>
      </c>
      <c r="C441" s="79">
        <f>SUM(ACUMULADO!$AY$15:$AY$20)</f>
        <v>466</v>
      </c>
      <c r="D441" s="131">
        <f t="shared" si="121"/>
        <v>5</v>
      </c>
      <c r="E441" s="79"/>
      <c r="F441" s="116"/>
      <c r="G441" s="112">
        <f>IFERROR(+C441*100/B441,0)</f>
        <v>136.25730994152048</v>
      </c>
      <c r="H441" s="113">
        <f t="shared" si="117"/>
        <v>136.25730994152048</v>
      </c>
      <c r="I441" s="113" t="str">
        <f t="shared" si="118"/>
        <v/>
      </c>
      <c r="J441" s="114" t="str">
        <f t="shared" si="119"/>
        <v/>
      </c>
      <c r="K441"/>
      <c r="L441"/>
      <c r="M441"/>
      <c r="N441"/>
      <c r="O441"/>
      <c r="P441"/>
      <c r="Q441"/>
      <c r="R441"/>
      <c r="S441"/>
      <c r="T441" s="13"/>
      <c r="U441" s="136"/>
      <c r="V441" s="77"/>
      <c r="W441" s="136"/>
      <c r="X441" s="13"/>
      <c r="Y441" s="13"/>
      <c r="Z441" s="13"/>
    </row>
    <row r="442" spans="1:26" s="137" customFormat="1" ht="18" hidden="1" customHeight="1" x14ac:dyDescent="0.25">
      <c r="A442" s="111" t="str">
        <f>Config!$B$22</f>
        <v>ROQU</v>
      </c>
      <c r="B442" s="79">
        <f t="shared" si="120"/>
        <v>176</v>
      </c>
      <c r="C442" s="79">
        <f>SUM(ACUMULADO!$AZ$15:$AZ$20)</f>
        <v>268</v>
      </c>
      <c r="D442" s="131">
        <f t="shared" si="121"/>
        <v>5</v>
      </c>
      <c r="E442" s="79"/>
      <c r="F442" s="116"/>
      <c r="G442" s="112">
        <f>IFERROR(+C442*100/B442,0)</f>
        <v>152.27272727272728</v>
      </c>
      <c r="H442" s="113">
        <f t="shared" si="117"/>
        <v>152.27272727272728</v>
      </c>
      <c r="I442" s="113" t="str">
        <f t="shared" si="118"/>
        <v/>
      </c>
      <c r="J442" s="114" t="str">
        <f t="shared" si="119"/>
        <v/>
      </c>
      <c r="K442"/>
      <c r="L442"/>
      <c r="M442"/>
      <c r="N442"/>
      <c r="O442"/>
      <c r="P442"/>
      <c r="Q442"/>
      <c r="R442"/>
      <c r="S442"/>
      <c r="T442" s="13"/>
      <c r="U442" s="136"/>
      <c r="V442" s="77"/>
      <c r="W442" s="136"/>
      <c r="X442" s="13"/>
      <c r="Y442" s="13"/>
      <c r="Z442" s="13"/>
    </row>
    <row r="443" spans="1:26" s="137" customFormat="1" ht="18" hidden="1" customHeight="1" x14ac:dyDescent="0.25">
      <c r="A443" s="111" t="str">
        <f>Config!$B$23</f>
        <v>CALZ</v>
      </c>
      <c r="B443" s="79">
        <f t="shared" si="120"/>
        <v>212</v>
      </c>
      <c r="C443" s="79">
        <f>SUM(ACUMULADO!$BA$15:$BA$20)</f>
        <v>217</v>
      </c>
      <c r="D443" s="131">
        <f t="shared" si="121"/>
        <v>5</v>
      </c>
      <c r="E443" s="79"/>
      <c r="F443" s="116"/>
      <c r="G443" s="112">
        <f t="shared" si="116"/>
        <v>102.35849056603773</v>
      </c>
      <c r="H443" s="113">
        <f t="shared" si="117"/>
        <v>102.35849056603773</v>
      </c>
      <c r="I443" s="113" t="str">
        <f t="shared" si="118"/>
        <v/>
      </c>
      <c r="J443" s="114" t="str">
        <f t="shared" si="119"/>
        <v/>
      </c>
      <c r="K443"/>
      <c r="L443"/>
      <c r="M443"/>
      <c r="N443"/>
      <c r="O443"/>
      <c r="P443"/>
      <c r="Q443"/>
      <c r="R443"/>
      <c r="S443"/>
      <c r="T443" s="13"/>
      <c r="U443" s="136"/>
      <c r="V443" s="101"/>
      <c r="W443" s="136"/>
      <c r="X443" s="13"/>
      <c r="Y443" s="13"/>
      <c r="Z443" s="13"/>
    </row>
    <row r="444" spans="1:26" s="137" customFormat="1" ht="18" hidden="1" customHeight="1" x14ac:dyDescent="0.25">
      <c r="A444" s="111" t="str">
        <f>Config!$B$24</f>
        <v>PUEB</v>
      </c>
      <c r="B444" s="79">
        <f t="shared" ref="B444" si="122">D423</f>
        <v>0</v>
      </c>
      <c r="C444" s="79">
        <f>SUM(ACUMULADO!$BA$15:$BA$20)</f>
        <v>217</v>
      </c>
      <c r="D444" s="131">
        <f t="shared" si="121"/>
        <v>5</v>
      </c>
      <c r="E444" s="79"/>
      <c r="F444" s="116"/>
      <c r="G444" s="112">
        <f t="shared" ref="G444" si="123">IFERROR(+C444*100/B444,0)</f>
        <v>0</v>
      </c>
      <c r="H444" s="113" t="str">
        <f t="shared" ref="H444" si="124">IF(G444&gt;=$Y$439,G444,"")</f>
        <v/>
      </c>
      <c r="I444" s="113" t="str">
        <f t="shared" ref="I444" si="125">IF(AND(G444&gt;$W$439, G444&lt;$Y$439),G444,"")</f>
        <v/>
      </c>
      <c r="J444" s="114">
        <f t="shared" ref="J444" si="126">IF(G444&lt;=$W$439,G444,"")</f>
        <v>0</v>
      </c>
      <c r="K444" s="135"/>
      <c r="L444"/>
      <c r="M444"/>
      <c r="N444"/>
      <c r="O444"/>
      <c r="P444"/>
      <c r="Q444"/>
      <c r="R444"/>
      <c r="S444"/>
      <c r="T444" s="13"/>
      <c r="U444" s="136"/>
      <c r="V444" s="143"/>
      <c r="W444" s="136"/>
      <c r="X444" s="136"/>
      <c r="Y444" s="136"/>
      <c r="Z444" s="13"/>
    </row>
    <row r="445" spans="1:26" s="137" customFormat="1" ht="18" hidden="1" customHeight="1" x14ac:dyDescent="0.25">
      <c r="A445" s="141"/>
      <c r="H445"/>
      <c r="I445"/>
      <c r="J445"/>
      <c r="K445"/>
      <c r="L445"/>
      <c r="M445"/>
      <c r="N445"/>
      <c r="O445"/>
      <c r="P445"/>
      <c r="Q445"/>
      <c r="R445"/>
      <c r="S445"/>
      <c r="T445" s="13"/>
      <c r="U445" s="136"/>
      <c r="V445" s="101"/>
      <c r="W445" s="136"/>
      <c r="X445" s="13"/>
      <c r="Y445" s="13"/>
      <c r="Z445" s="13"/>
    </row>
    <row r="446" spans="1:26" s="137" customFormat="1" ht="18" hidden="1" customHeight="1" x14ac:dyDescent="0.25">
      <c r="A446" s="141"/>
      <c r="H446"/>
      <c r="I446"/>
      <c r="J446"/>
      <c r="K446"/>
      <c r="L446"/>
      <c r="M446"/>
      <c r="N446"/>
      <c r="O446"/>
      <c r="P446"/>
      <c r="Q446"/>
      <c r="R446"/>
      <c r="S446"/>
      <c r="T446" s="13"/>
      <c r="U446" s="136"/>
      <c r="V446" s="101"/>
      <c r="W446" s="136"/>
      <c r="X446" s="13"/>
      <c r="Y446" s="13"/>
      <c r="Z446" s="13"/>
    </row>
    <row r="447" spans="1:26" s="137" customFormat="1" ht="18" hidden="1" customHeight="1" x14ac:dyDescent="0.25">
      <c r="A447" s="141"/>
      <c r="H447"/>
      <c r="I447"/>
      <c r="J447"/>
      <c r="K447"/>
      <c r="L447"/>
      <c r="M447"/>
      <c r="N447"/>
      <c r="O447"/>
      <c r="P447"/>
      <c r="Q447"/>
      <c r="R447"/>
      <c r="S447"/>
      <c r="T447" s="13"/>
      <c r="U447" s="136"/>
      <c r="V447" s="101"/>
      <c r="W447" s="136"/>
      <c r="X447" s="13"/>
      <c r="Y447" s="13"/>
      <c r="Z447" s="13"/>
    </row>
    <row r="448" spans="1:26" s="137" customFormat="1" ht="18" hidden="1" customHeight="1" x14ac:dyDescent="0.25">
      <c r="A448" s="141"/>
      <c r="H448"/>
      <c r="I448"/>
      <c r="J448"/>
      <c r="K448"/>
      <c r="L448"/>
      <c r="M448"/>
      <c r="N448"/>
      <c r="O448"/>
      <c r="P448"/>
      <c r="Q448"/>
      <c r="R448"/>
      <c r="S448"/>
      <c r="T448" s="13"/>
      <c r="U448" s="136"/>
      <c r="V448" s="101"/>
      <c r="W448" s="136"/>
      <c r="X448" s="13"/>
      <c r="Y448" s="13"/>
      <c r="Z448" s="13"/>
    </row>
    <row r="449" spans="1:26" s="137" customFormat="1" ht="18" hidden="1" customHeight="1" x14ac:dyDescent="0.25">
      <c r="A449" s="117"/>
      <c r="B449" s="83"/>
      <c r="C449" s="81"/>
      <c r="D449" s="83"/>
      <c r="E449" s="83"/>
      <c r="F449" s="83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 s="13"/>
      <c r="U449" s="136"/>
      <c r="V449" s="14"/>
      <c r="W449" s="136"/>
      <c r="X449" s="13"/>
      <c r="Y449" s="13"/>
      <c r="Z449" s="13"/>
    </row>
    <row r="450" spans="1:26" s="137" customFormat="1" ht="18" hidden="1" customHeight="1" x14ac:dyDescent="0.25">
      <c r="A450" s="117"/>
      <c r="B450" s="83"/>
      <c r="C450" s="81"/>
      <c r="D450" s="83"/>
      <c r="E450" s="83"/>
      <c r="F450" s="83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 s="13"/>
      <c r="U450" s="136"/>
      <c r="V450" s="14"/>
      <c r="W450" s="136"/>
      <c r="X450" s="13"/>
      <c r="Y450" s="13"/>
      <c r="Z450" s="13"/>
    </row>
    <row r="451" spans="1:26" ht="18" hidden="1" customHeight="1" x14ac:dyDescent="0.25">
      <c r="I451"/>
      <c r="J451"/>
      <c r="T451" s="13"/>
      <c r="W451" s="78"/>
    </row>
    <row r="452" spans="1:26" ht="18" hidden="1" customHeight="1" x14ac:dyDescent="0.25">
      <c r="H452" s="135"/>
      <c r="I452" s="135"/>
      <c r="J452" s="135"/>
      <c r="K452" s="135"/>
      <c r="T452" s="13"/>
      <c r="W452" s="78"/>
    </row>
    <row r="453" spans="1:26" ht="18" hidden="1" customHeight="1" x14ac:dyDescent="0.25">
      <c r="A453" s="84" t="s">
        <v>127</v>
      </c>
      <c r="H453" s="135"/>
      <c r="I453" s="135"/>
      <c r="J453" s="135"/>
      <c r="K453" s="135"/>
      <c r="T453" s="13"/>
      <c r="U453" s="13"/>
      <c r="V453" s="14"/>
      <c r="Y453" s="127"/>
      <c r="Z453"/>
    </row>
    <row r="454" spans="1:26" ht="48" hidden="1" customHeight="1" x14ac:dyDescent="0.25">
      <c r="A454" s="86" t="s">
        <v>2</v>
      </c>
      <c r="B454" s="87" t="s">
        <v>117</v>
      </c>
      <c r="C454" s="88" t="s">
        <v>118</v>
      </c>
      <c r="D454" s="87" t="s">
        <v>128</v>
      </c>
      <c r="E454" s="87" t="s">
        <v>126</v>
      </c>
      <c r="F454" s="89"/>
      <c r="G454" s="90" t="s">
        <v>10</v>
      </c>
      <c r="H454" s="91" t="str">
        <f>"ALERTA &gt; "&amp;$Y$459</f>
        <v>ALERTA &gt; 10,1</v>
      </c>
      <c r="I454" s="91" t="str">
        <f>"PROCESO &gt; "&amp;$W$459&amp;"  -  &lt; "&amp;$Y$459</f>
        <v>PROCESO &gt; 5  -  &lt; 10,1</v>
      </c>
      <c r="J454" s="91" t="str">
        <f>"OPTIMO &lt;= "&amp;$W$459</f>
        <v>OPTIMO &lt;= 5</v>
      </c>
      <c r="K454" s="135"/>
      <c r="T454" s="13"/>
      <c r="U454" s="13"/>
      <c r="V454" s="77" t="str">
        <f>A453</f>
        <v>23. CASOS DE NEUMONIAS EN MENORES DE 5 AÑOS</v>
      </c>
      <c r="Y454" s="127"/>
      <c r="Z454"/>
    </row>
    <row r="455" spans="1:26" ht="18" hidden="1" customHeight="1" thickBot="1" x14ac:dyDescent="0.3">
      <c r="A455" s="97" t="str">
        <f>Config!$B$15</f>
        <v>RED</v>
      </c>
      <c r="B455" s="98" t="e">
        <f>SUM(B456:B463)</f>
        <v>#REF!</v>
      </c>
      <c r="C455" s="98" t="e">
        <f>SUM(C456:C463)</f>
        <v>#REF!</v>
      </c>
      <c r="D455" s="98">
        <f>SUM(D456:D464)</f>
        <v>3101</v>
      </c>
      <c r="E455" s="98">
        <f>$X$439</f>
        <v>5</v>
      </c>
      <c r="F455" s="99"/>
      <c r="G455" s="98">
        <f t="shared" ref="G455:G463" si="127">IFERROR(+D455*100/C455,0)</f>
        <v>0</v>
      </c>
      <c r="H455" s="100" t="str">
        <f t="shared" ref="H455:H463" si="128">IF(G455&gt;=$Y$459,G455,"")</f>
        <v/>
      </c>
      <c r="I455" s="100" t="str">
        <f t="shared" ref="I455:I463" si="129">IF(AND(G455&gt;$W$459, G455&lt;$Y$459),G455,"")</f>
        <v/>
      </c>
      <c r="J455" s="98">
        <f t="shared" ref="J455:J463" si="130">IF(G455&lt;=$W$459,G455,"")</f>
        <v>0</v>
      </c>
      <c r="K455" s="135"/>
      <c r="T455" s="13"/>
      <c r="U455" s="13"/>
      <c r="V455" s="14" t="str">
        <f>$V$1&amp;"  "&amp;V454&amp;"  "&amp;$V$3&amp;"  "&amp;$V$2</f>
        <v>RED. MOYOBAMBA:  23. CASOS DE NEUMONIAS EN MENORES DE 5 AÑOS  - POR MICROREDES :   ENERO - DICIEMBRE 2022</v>
      </c>
      <c r="Y455" s="127"/>
      <c r="Z455"/>
    </row>
    <row r="456" spans="1:26" s="137" customFormat="1" ht="18" hidden="1" customHeight="1" x14ac:dyDescent="0.25">
      <c r="A456" s="105" t="str">
        <f>Config!$B$16</f>
        <v>HOSP</v>
      </c>
      <c r="B456" s="106" t="e">
        <f t="shared" ref="B456:B463" si="131">B415</f>
        <v>#REF!</v>
      </c>
      <c r="C456" s="106" t="e">
        <f>ROUNDUP((B456/12)*Config!$C$6,0)</f>
        <v>#REF!</v>
      </c>
      <c r="D456" s="106">
        <f>SUM(ACUMULADO!$AT$21:$AT$22)</f>
        <v>0</v>
      </c>
      <c r="E456" s="131">
        <f>E455</f>
        <v>5</v>
      </c>
      <c r="F456" s="107"/>
      <c r="G456" s="108">
        <f t="shared" si="127"/>
        <v>0</v>
      </c>
      <c r="H456" s="109" t="str">
        <f t="shared" si="128"/>
        <v/>
      </c>
      <c r="I456" s="109" t="str">
        <f t="shared" si="129"/>
        <v/>
      </c>
      <c r="J456" s="110">
        <f t="shared" si="130"/>
        <v>0</v>
      </c>
      <c r="K456" s="135"/>
      <c r="L456"/>
      <c r="M456"/>
      <c r="N456"/>
      <c r="O456"/>
      <c r="P456"/>
      <c r="Q456"/>
      <c r="R456"/>
      <c r="S456"/>
      <c r="T456" s="13"/>
      <c r="U456" s="13"/>
      <c r="V456" s="77"/>
      <c r="W456" s="13"/>
      <c r="X456" s="13"/>
      <c r="Y456" s="13"/>
      <c r="Z456" s="127"/>
    </row>
    <row r="457" spans="1:26" s="137" customFormat="1" ht="18" hidden="1" customHeight="1" x14ac:dyDescent="0.25">
      <c r="A457" s="111" t="str">
        <f>Config!$B$17</f>
        <v>LLUI</v>
      </c>
      <c r="B457" s="79" t="e">
        <f t="shared" si="131"/>
        <v>#REF!</v>
      </c>
      <c r="C457" s="79" t="e">
        <f>ROUNDUP((B457/12)*Config!$C$6,0)</f>
        <v>#REF!</v>
      </c>
      <c r="D457" s="79">
        <f>SUM(ACUMULADO!$AU$21:$AU$22)</f>
        <v>1459</v>
      </c>
      <c r="E457" s="131">
        <f t="shared" ref="E457:E463" si="132">E456</f>
        <v>5</v>
      </c>
      <c r="F457" s="116"/>
      <c r="G457" s="112">
        <f t="shared" si="127"/>
        <v>0</v>
      </c>
      <c r="H457" s="113" t="str">
        <f t="shared" si="128"/>
        <v/>
      </c>
      <c r="I457" s="113" t="str">
        <f t="shared" si="129"/>
        <v/>
      </c>
      <c r="J457" s="114">
        <f t="shared" si="130"/>
        <v>0</v>
      </c>
      <c r="K457"/>
      <c r="L457"/>
      <c r="M457"/>
      <c r="N457"/>
      <c r="O457"/>
      <c r="P457"/>
      <c r="Q457"/>
      <c r="R457"/>
      <c r="S457"/>
      <c r="T457" s="13"/>
      <c r="U457" s="13"/>
      <c r="V457" s="77"/>
      <c r="W457" s="13"/>
      <c r="X457" s="13"/>
      <c r="Y457" s="13"/>
      <c r="Z457" s="127"/>
    </row>
    <row r="458" spans="1:26" s="137" customFormat="1" ht="18" hidden="1" customHeight="1" x14ac:dyDescent="0.25">
      <c r="A458" s="111" t="str">
        <f>Config!$B$18</f>
        <v>JERI</v>
      </c>
      <c r="B458" s="79" t="e">
        <f t="shared" si="131"/>
        <v>#REF!</v>
      </c>
      <c r="C458" s="79" t="e">
        <f>ROUNDUP((B458/12)*Config!$C$6,0)</f>
        <v>#REF!</v>
      </c>
      <c r="D458" s="79">
        <f>SUM(ACUMULADO!$AV$21:$AV$22)</f>
        <v>120</v>
      </c>
      <c r="E458" s="131">
        <f t="shared" si="132"/>
        <v>5</v>
      </c>
      <c r="F458" s="116"/>
      <c r="G458" s="112">
        <f t="shared" si="127"/>
        <v>0</v>
      </c>
      <c r="H458" s="113" t="str">
        <f t="shared" si="128"/>
        <v/>
      </c>
      <c r="I458" s="113" t="str">
        <f t="shared" si="129"/>
        <v/>
      </c>
      <c r="J458" s="114">
        <f t="shared" si="130"/>
        <v>0</v>
      </c>
      <c r="K458"/>
      <c r="L458"/>
      <c r="M458"/>
      <c r="N458"/>
      <c r="O458"/>
      <c r="P458"/>
      <c r="Q458"/>
      <c r="R458"/>
      <c r="S458"/>
      <c r="T458" s="13"/>
      <c r="U458" s="13"/>
      <c r="V458" s="77"/>
      <c r="W458" s="13" t="s">
        <v>129</v>
      </c>
      <c r="X458" s="13" t="s">
        <v>122</v>
      </c>
      <c r="Y458" s="13" t="s">
        <v>123</v>
      </c>
      <c r="Z458" s="127"/>
    </row>
    <row r="459" spans="1:26" s="137" customFormat="1" ht="18" hidden="1" customHeight="1" x14ac:dyDescent="0.25">
      <c r="A459" s="111" t="str">
        <f>Config!$B$19</f>
        <v>YANT</v>
      </c>
      <c r="B459" s="79" t="e">
        <f t="shared" si="131"/>
        <v>#REF!</v>
      </c>
      <c r="C459" s="79" t="e">
        <f>ROUNDUP((B459/12)*Config!$C$6,0)</f>
        <v>#REF!</v>
      </c>
      <c r="D459" s="79">
        <f>SUM(ACUMULADO!$AW$21:$AW$22)</f>
        <v>208</v>
      </c>
      <c r="E459" s="131">
        <f t="shared" si="132"/>
        <v>5</v>
      </c>
      <c r="F459" s="116"/>
      <c r="G459" s="112">
        <f t="shared" si="127"/>
        <v>0</v>
      </c>
      <c r="H459" s="113" t="str">
        <f t="shared" si="128"/>
        <v/>
      </c>
      <c r="I459" s="113" t="str">
        <f t="shared" si="129"/>
        <v/>
      </c>
      <c r="J459" s="114">
        <f t="shared" si="130"/>
        <v>0</v>
      </c>
      <c r="K459"/>
      <c r="L459"/>
      <c r="M459"/>
      <c r="N459"/>
      <c r="O459"/>
      <c r="P459"/>
      <c r="Q459"/>
      <c r="R459"/>
      <c r="S459"/>
      <c r="T459" s="13"/>
      <c r="U459" s="136"/>
      <c r="V459" s="77"/>
      <c r="W459" s="13">
        <v>5</v>
      </c>
      <c r="X459" s="13">
        <v>10</v>
      </c>
      <c r="Y459" s="13">
        <v>10.1</v>
      </c>
      <c r="Z459" s="127"/>
    </row>
    <row r="460" spans="1:26" s="137" customFormat="1" ht="18" hidden="1" customHeight="1" x14ac:dyDescent="0.25">
      <c r="A460" s="111" t="str">
        <f>Config!$B$20</f>
        <v>SORI</v>
      </c>
      <c r="B460" s="79" t="e">
        <f t="shared" si="131"/>
        <v>#REF!</v>
      </c>
      <c r="C460" s="79" t="e">
        <f>ROUNDUP((B460/12)*Config!$C$6,0)</f>
        <v>#REF!</v>
      </c>
      <c r="D460" s="79">
        <f>SUM(ACUMULADO!$AX$21:$AX$22)</f>
        <v>180</v>
      </c>
      <c r="E460" s="131">
        <f t="shared" si="132"/>
        <v>5</v>
      </c>
      <c r="F460" s="116"/>
      <c r="G460" s="112">
        <f t="shared" si="127"/>
        <v>0</v>
      </c>
      <c r="H460" s="113" t="str">
        <f t="shared" si="128"/>
        <v/>
      </c>
      <c r="I460" s="113" t="str">
        <f t="shared" si="129"/>
        <v/>
      </c>
      <c r="J460" s="114">
        <f t="shared" si="130"/>
        <v>0</v>
      </c>
      <c r="K460"/>
      <c r="L460"/>
      <c r="M460"/>
      <c r="N460"/>
      <c r="O460"/>
      <c r="P460"/>
      <c r="Q460"/>
      <c r="R460"/>
      <c r="S460"/>
      <c r="T460" s="13"/>
      <c r="U460" s="136"/>
      <c r="V460" s="77"/>
      <c r="W460" s="13"/>
      <c r="X460" s="13"/>
      <c r="Y460" s="13"/>
      <c r="Z460" s="127"/>
    </row>
    <row r="461" spans="1:26" s="137" customFormat="1" ht="18" hidden="1" customHeight="1" x14ac:dyDescent="0.25">
      <c r="A461" s="111" t="str">
        <f>Config!$B$21</f>
        <v>JEPE</v>
      </c>
      <c r="B461" s="79" t="e">
        <f t="shared" si="131"/>
        <v>#REF!</v>
      </c>
      <c r="C461" s="79" t="e">
        <f>ROUNDUP((B461/12)*Config!$C$6,0)</f>
        <v>#REF!</v>
      </c>
      <c r="D461" s="79">
        <f>SUM(ACUMULADO!$AY$21:$AY$22)</f>
        <v>610</v>
      </c>
      <c r="E461" s="131">
        <f t="shared" si="132"/>
        <v>5</v>
      </c>
      <c r="F461" s="116"/>
      <c r="G461" s="112">
        <f>IFERROR(+D461*100/C461,0)</f>
        <v>0</v>
      </c>
      <c r="H461" s="113" t="str">
        <f t="shared" si="128"/>
        <v/>
      </c>
      <c r="I461" s="113" t="str">
        <f t="shared" si="129"/>
        <v/>
      </c>
      <c r="J461" s="114">
        <f t="shared" si="130"/>
        <v>0</v>
      </c>
      <c r="K461"/>
      <c r="L461"/>
      <c r="M461"/>
      <c r="N461"/>
      <c r="O461"/>
      <c r="P461"/>
      <c r="Q461"/>
      <c r="R461"/>
      <c r="S461"/>
      <c r="T461" s="13"/>
      <c r="U461" s="13"/>
      <c r="V461" s="77"/>
      <c r="W461" s="13"/>
      <c r="X461" s="13"/>
      <c r="Y461" s="13"/>
      <c r="Z461" s="127"/>
    </row>
    <row r="462" spans="1:26" s="137" customFormat="1" ht="18" hidden="1" customHeight="1" x14ac:dyDescent="0.25">
      <c r="A462" s="111" t="str">
        <f>Config!$B$22</f>
        <v>ROQU</v>
      </c>
      <c r="B462" s="79" t="e">
        <f t="shared" si="131"/>
        <v>#REF!</v>
      </c>
      <c r="C462" s="79" t="e">
        <f>ROUNDUP((B462/12)*Config!$C$6,0)</f>
        <v>#REF!</v>
      </c>
      <c r="D462" s="79">
        <f>SUM(ACUMULADO!$AZ$21:$AZ$22)</f>
        <v>226</v>
      </c>
      <c r="E462" s="131">
        <f t="shared" si="132"/>
        <v>5</v>
      </c>
      <c r="F462" s="116"/>
      <c r="G462" s="112">
        <f>IFERROR(+D462*100/C462,0)</f>
        <v>0</v>
      </c>
      <c r="H462" s="113" t="str">
        <f t="shared" si="128"/>
        <v/>
      </c>
      <c r="I462" s="113" t="str">
        <f t="shared" si="129"/>
        <v/>
      </c>
      <c r="J462" s="114">
        <f t="shared" si="130"/>
        <v>0</v>
      </c>
      <c r="K462"/>
      <c r="L462"/>
      <c r="M462"/>
      <c r="N462"/>
      <c r="O462"/>
      <c r="P462"/>
      <c r="Q462"/>
      <c r="R462"/>
      <c r="S462"/>
      <c r="T462" s="13"/>
      <c r="U462" s="13"/>
      <c r="V462" s="77"/>
      <c r="W462" s="13"/>
      <c r="X462" s="13"/>
      <c r="Y462" s="13"/>
      <c r="Z462" s="127"/>
    </row>
    <row r="463" spans="1:26" s="137" customFormat="1" ht="18" hidden="1" customHeight="1" x14ac:dyDescent="0.25">
      <c r="A463" s="111" t="str">
        <f>Config!$B$23</f>
        <v>CALZ</v>
      </c>
      <c r="B463" s="79" t="e">
        <f t="shared" si="131"/>
        <v>#REF!</v>
      </c>
      <c r="C463" s="79" t="e">
        <f>ROUNDUP((B463/12)*Config!$C$6,0)</f>
        <v>#REF!</v>
      </c>
      <c r="D463" s="79">
        <f>SUM(ACUMULADO!$BA$21:$BA$22)</f>
        <v>298</v>
      </c>
      <c r="E463" s="131">
        <f t="shared" si="132"/>
        <v>5</v>
      </c>
      <c r="F463" s="116"/>
      <c r="G463" s="112">
        <f t="shared" si="127"/>
        <v>0</v>
      </c>
      <c r="H463" s="113" t="str">
        <f t="shared" si="128"/>
        <v/>
      </c>
      <c r="I463" s="113" t="str">
        <f t="shared" si="129"/>
        <v/>
      </c>
      <c r="J463" s="114">
        <f t="shared" si="130"/>
        <v>0</v>
      </c>
      <c r="K463"/>
      <c r="L463"/>
      <c r="M463"/>
      <c r="N463"/>
      <c r="O463"/>
      <c r="P463"/>
      <c r="Q463"/>
      <c r="R463"/>
      <c r="S463"/>
      <c r="T463" s="13"/>
      <c r="U463" s="136"/>
      <c r="V463" s="77"/>
      <c r="W463" s="13"/>
      <c r="X463" s="13"/>
      <c r="Y463" s="13"/>
      <c r="Z463" s="127"/>
    </row>
    <row r="464" spans="1:26" s="137" customFormat="1" ht="18" hidden="1" customHeight="1" x14ac:dyDescent="0.25">
      <c r="A464" s="111" t="str">
        <f>Config!$B$24</f>
        <v>PUEB</v>
      </c>
      <c r="B464" s="79"/>
      <c r="C464" s="79"/>
      <c r="D464" s="79"/>
      <c r="E464" s="79"/>
      <c r="F464" s="116"/>
      <c r="G464" s="112"/>
      <c r="H464" s="113"/>
      <c r="I464" s="113"/>
      <c r="J464" s="114"/>
      <c r="K464" s="135"/>
      <c r="L464"/>
      <c r="M464"/>
      <c r="N464"/>
      <c r="O464"/>
      <c r="P464"/>
      <c r="Q464"/>
      <c r="R464"/>
      <c r="S464"/>
      <c r="T464" s="13"/>
      <c r="U464" s="136"/>
      <c r="V464" s="77"/>
      <c r="X464"/>
      <c r="Y464"/>
      <c r="Z464"/>
    </row>
    <row r="465" spans="1:26" s="137" customFormat="1" ht="18" hidden="1" customHeight="1" x14ac:dyDescent="0.25">
      <c r="A465" s="141"/>
      <c r="H465"/>
      <c r="I465"/>
      <c r="J465"/>
      <c r="K465"/>
      <c r="L465"/>
      <c r="M465"/>
      <c r="N465"/>
      <c r="O465"/>
      <c r="P465"/>
      <c r="Q465"/>
      <c r="R465"/>
      <c r="S465"/>
      <c r="T465" s="13"/>
      <c r="U465" s="136"/>
      <c r="V465" s="101"/>
      <c r="W465" s="136"/>
      <c r="X465" s="13"/>
      <c r="Y465" s="13"/>
      <c r="Z465" s="13"/>
    </row>
    <row r="466" spans="1:26" s="137" customFormat="1" ht="18" hidden="1" customHeight="1" x14ac:dyDescent="0.25">
      <c r="A466" s="141"/>
      <c r="H466"/>
      <c r="I466"/>
      <c r="J466"/>
      <c r="K466"/>
      <c r="L466"/>
      <c r="M466"/>
      <c r="N466"/>
      <c r="O466"/>
      <c r="P466"/>
      <c r="Q466"/>
      <c r="R466"/>
      <c r="S466"/>
      <c r="T466" s="13"/>
      <c r="U466" s="136"/>
      <c r="V466" s="101"/>
      <c r="W466" s="136"/>
      <c r="X466" s="13"/>
      <c r="Y466" s="13"/>
      <c r="Z466" s="13"/>
    </row>
    <row r="467" spans="1:26" s="137" customFormat="1" ht="18" hidden="1" customHeight="1" x14ac:dyDescent="0.25">
      <c r="A467" s="141"/>
      <c r="H467"/>
      <c r="I467"/>
      <c r="J467"/>
      <c r="K467"/>
      <c r="L467"/>
      <c r="M467"/>
      <c r="N467"/>
      <c r="O467"/>
      <c r="P467"/>
      <c r="Q467"/>
      <c r="R467"/>
      <c r="S467"/>
      <c r="T467" s="13"/>
      <c r="U467" s="136"/>
      <c r="V467" s="101"/>
      <c r="W467" s="136"/>
      <c r="X467" s="13"/>
      <c r="Y467" s="13"/>
      <c r="Z467" s="13"/>
    </row>
    <row r="468" spans="1:26" s="137" customFormat="1" ht="18" hidden="1" customHeight="1" x14ac:dyDescent="0.25">
      <c r="A468" s="141"/>
      <c r="H468"/>
      <c r="I468"/>
      <c r="J468"/>
      <c r="K468"/>
      <c r="L468"/>
      <c r="M468"/>
      <c r="N468"/>
      <c r="O468"/>
      <c r="P468"/>
      <c r="Q468"/>
      <c r="R468"/>
      <c r="S468"/>
      <c r="T468" s="13"/>
      <c r="U468" s="136"/>
      <c r="V468" s="101"/>
      <c r="W468" s="136"/>
      <c r="X468" s="13"/>
      <c r="Y468" s="13"/>
      <c r="Z468" s="13"/>
    </row>
    <row r="469" spans="1:26" s="137" customFormat="1" ht="18" hidden="1" customHeight="1" x14ac:dyDescent="0.25">
      <c r="A469" s="117"/>
      <c r="B469" s="83"/>
      <c r="C469" s="81"/>
      <c r="D469" s="83"/>
      <c r="E469" s="83"/>
      <c r="F469" s="83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 s="13"/>
      <c r="U469" s="136"/>
      <c r="V469" s="101"/>
      <c r="W469" s="136"/>
      <c r="X469" s="13"/>
      <c r="Y469" s="13"/>
      <c r="Z469" s="13"/>
    </row>
    <row r="470" spans="1:26" s="137" customFormat="1" ht="18" hidden="1" customHeight="1" x14ac:dyDescent="0.25">
      <c r="A470" s="117"/>
      <c r="B470" s="83"/>
      <c r="C470" s="81"/>
      <c r="D470" s="83"/>
      <c r="E470" s="83"/>
      <c r="F470" s="83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 s="13"/>
      <c r="U470" s="136"/>
      <c r="V470" s="101"/>
      <c r="W470" s="136"/>
      <c r="X470" s="13"/>
      <c r="Y470" s="13"/>
      <c r="Z470" s="13"/>
    </row>
    <row r="471" spans="1:26" s="137" customFormat="1" ht="18" hidden="1" customHeight="1" x14ac:dyDescent="0.25">
      <c r="A471" s="117"/>
      <c r="B471" s="83"/>
      <c r="C471" s="81"/>
      <c r="D471" s="83"/>
      <c r="E471" s="83"/>
      <c r="F471" s="83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 s="13"/>
      <c r="U471" s="136"/>
      <c r="V471" s="101"/>
      <c r="W471" s="136"/>
      <c r="X471" s="13"/>
      <c r="Y471" s="13"/>
      <c r="Z471" s="13"/>
    </row>
    <row r="472" spans="1:26" ht="18" hidden="1" customHeight="1" x14ac:dyDescent="0.25">
      <c r="I472"/>
      <c r="J472"/>
      <c r="T472" s="13"/>
      <c r="W472" s="78"/>
    </row>
    <row r="473" spans="1:26" ht="18" hidden="1" customHeight="1" x14ac:dyDescent="0.25">
      <c r="A473" s="84" t="s">
        <v>130</v>
      </c>
      <c r="H473" s="135"/>
      <c r="I473" s="135"/>
      <c r="J473" s="135"/>
      <c r="K473" s="135"/>
      <c r="T473" s="13"/>
      <c r="V473" s="101" t="s">
        <v>131</v>
      </c>
      <c r="W473" s="78"/>
    </row>
    <row r="474" spans="1:26" ht="48" hidden="1" customHeight="1" thickBot="1" x14ac:dyDescent="0.25">
      <c r="A474" s="144" t="s">
        <v>2</v>
      </c>
      <c r="B474" s="145" t="s">
        <v>128</v>
      </c>
      <c r="C474" s="145" t="s">
        <v>132</v>
      </c>
      <c r="D474" s="146" t="s">
        <v>126</v>
      </c>
      <c r="E474" s="147"/>
      <c r="F474" s="147"/>
      <c r="G474" s="147" t="s">
        <v>10</v>
      </c>
      <c r="H474" s="148" t="str">
        <f>"ALERTA &gt; "&amp;$Y$439</f>
        <v>ALERTA &gt; 5,1</v>
      </c>
      <c r="I474" s="148" t="str">
        <f>"PROCESO &gt; "&amp;$W$439&amp;"  -  &lt; "&amp;$Y$439</f>
        <v>PROCESO &gt; 0  -  &lt; 5,1</v>
      </c>
      <c r="J474" s="148" t="s">
        <v>133</v>
      </c>
      <c r="K474" s="135"/>
      <c r="T474" s="13"/>
      <c r="V474" s="14" t="str">
        <f>$V$1&amp;"  "&amp;V473&amp;"  "&amp;$V$3&amp;"  "&amp;$V$2</f>
        <v>RED. MOYOBAMBA:  CASOS DE NEUMONIAS COMPLICADAS EN MENORES DE 5 AÑOS  - POR MICROREDES :   ENERO - DICIEMBRE 2022</v>
      </c>
      <c r="Z474" s="127"/>
    </row>
    <row r="475" spans="1:26" ht="18" hidden="1" customHeight="1" thickBot="1" x14ac:dyDescent="0.3">
      <c r="A475" s="149" t="str">
        <f>Config!$B$15</f>
        <v>RED</v>
      </c>
      <c r="B475" s="47">
        <f>SUM(B476:B483)</f>
        <v>3101</v>
      </c>
      <c r="C475" s="47">
        <f>SUM(C476:C484)</f>
        <v>2295</v>
      </c>
      <c r="D475" s="47">
        <f>$X$478</f>
        <v>10</v>
      </c>
      <c r="E475" s="47"/>
      <c r="F475" s="47"/>
      <c r="G475" s="47">
        <f t="shared" ref="G475:G483" si="133">IFERROR(+C475*100/B475,0)</f>
        <v>74.008384392131575</v>
      </c>
      <c r="H475" s="47">
        <f t="shared" ref="H475:H483" si="134">IF(G475&gt;=$Y$478,G475,"")</f>
        <v>74.008384392131575</v>
      </c>
      <c r="I475" s="47" t="str">
        <f t="shared" ref="I475:I483" si="135">IF(AND(G475&gt;$W$478, G475&lt;$Y$478),G475,"")</f>
        <v/>
      </c>
      <c r="J475" s="47" t="str">
        <f t="shared" ref="J475:J483" si="136">IF(G475&lt;=$W$478,G475,"")</f>
        <v/>
      </c>
      <c r="K475" s="135"/>
      <c r="T475" s="13"/>
      <c r="V475" s="14"/>
      <c r="Z475" s="127"/>
    </row>
    <row r="476" spans="1:26" s="137" customFormat="1" ht="18" hidden="1" customHeight="1" x14ac:dyDescent="0.25">
      <c r="A476" s="150" t="str">
        <f>Config!$B$16</f>
        <v>HOSP</v>
      </c>
      <c r="B476" s="151">
        <f t="shared" ref="B476:B483" si="137">D456</f>
        <v>0</v>
      </c>
      <c r="C476" s="151">
        <f>ACUMULADO!$AT$22</f>
        <v>0</v>
      </c>
      <c r="D476" s="152">
        <f>D475</f>
        <v>10</v>
      </c>
      <c r="E476" s="153"/>
      <c r="F476" s="153"/>
      <c r="G476" s="153">
        <f t="shared" si="133"/>
        <v>0</v>
      </c>
      <c r="H476" s="154" t="str">
        <f t="shared" si="134"/>
        <v/>
      </c>
      <c r="I476" s="154" t="str">
        <f t="shared" si="135"/>
        <v/>
      </c>
      <c r="J476" s="154">
        <f t="shared" si="136"/>
        <v>0</v>
      </c>
      <c r="K476" s="135"/>
      <c r="L476"/>
      <c r="M476"/>
      <c r="N476"/>
      <c r="O476"/>
      <c r="P476"/>
      <c r="Q476"/>
      <c r="R476"/>
      <c r="S476"/>
      <c r="T476" s="13"/>
      <c r="U476" s="136"/>
      <c r="V476" s="14" t="str">
        <f>"El gráfico muestra el avance en %,con resultado "&amp;(V482)&amp;", donde la población a trabajar es de "&amp;ROUNDUP(B475,0)&amp;" niños, que son los casos identificados con neumonia ,encontrando un total de "&amp;C475&amp;" niños complicados, donde el objetivo es no tener CASOS."</f>
        <v>El gráfico muestra el avance en %,con resultado ALERTA, donde la población a trabajar es de 3101 niños, que son los casos identificados con neumonia ,encontrando un total de 2295 niños complicados, donde el objetivo es no tener CASOS.</v>
      </c>
      <c r="W476" s="13"/>
      <c r="X476" s="13"/>
      <c r="Y476" s="13"/>
      <c r="Z476" s="127"/>
    </row>
    <row r="477" spans="1:26" s="137" customFormat="1" ht="18" hidden="1" customHeight="1" x14ac:dyDescent="0.25">
      <c r="A477" s="150" t="str">
        <f>Config!$B$17</f>
        <v>LLUI</v>
      </c>
      <c r="B477" s="151">
        <f t="shared" si="137"/>
        <v>1459</v>
      </c>
      <c r="C477" s="151">
        <f>ACUMULADO!$AU$22</f>
        <v>1082</v>
      </c>
      <c r="D477" s="152">
        <f>D482</f>
        <v>10</v>
      </c>
      <c r="E477" s="153"/>
      <c r="F477" s="153"/>
      <c r="G477" s="153">
        <f t="shared" si="133"/>
        <v>74.160383824537348</v>
      </c>
      <c r="H477" s="154">
        <f t="shared" si="134"/>
        <v>74.160383824537348</v>
      </c>
      <c r="I477" s="154" t="str">
        <f t="shared" si="135"/>
        <v/>
      </c>
      <c r="J477" s="154" t="str">
        <f t="shared" si="136"/>
        <v/>
      </c>
      <c r="K477"/>
      <c r="L477"/>
      <c r="M477"/>
      <c r="N477"/>
      <c r="O477"/>
      <c r="P477"/>
      <c r="Q477"/>
      <c r="R477"/>
      <c r="S477"/>
      <c r="T477" s="13"/>
      <c r="U477" s="136"/>
      <c r="V477" s="14"/>
      <c r="W477" s="13"/>
      <c r="X477" s="13"/>
      <c r="Y477" s="13"/>
      <c r="Z477" s="127"/>
    </row>
    <row r="478" spans="1:26" s="137" customFormat="1" ht="18" hidden="1" customHeight="1" x14ac:dyDescent="0.25">
      <c r="A478" s="150" t="str">
        <f>Config!$B$18</f>
        <v>JERI</v>
      </c>
      <c r="B478" s="151">
        <f t="shared" si="137"/>
        <v>120</v>
      </c>
      <c r="C478" s="151">
        <f>ACUMULADO!$AV$22</f>
        <v>107</v>
      </c>
      <c r="D478" s="152">
        <f>D481</f>
        <v>10</v>
      </c>
      <c r="E478" s="153"/>
      <c r="F478" s="153"/>
      <c r="G478" s="153">
        <f t="shared" si="133"/>
        <v>89.166666666666671</v>
      </c>
      <c r="H478" s="154">
        <f t="shared" si="134"/>
        <v>89.166666666666671</v>
      </c>
      <c r="I478" s="154" t="str">
        <f t="shared" si="135"/>
        <v/>
      </c>
      <c r="J478" s="154" t="str">
        <f t="shared" si="136"/>
        <v/>
      </c>
      <c r="K478"/>
      <c r="L478"/>
      <c r="M478"/>
      <c r="N478"/>
      <c r="O478"/>
      <c r="P478"/>
      <c r="Q478"/>
      <c r="R478"/>
      <c r="S478"/>
      <c r="T478" s="13"/>
      <c r="U478" s="136"/>
      <c r="V478" s="14"/>
      <c r="W478" s="13">
        <v>0</v>
      </c>
      <c r="X478" s="13">
        <v>10</v>
      </c>
      <c r="Y478" s="13">
        <v>10.1</v>
      </c>
      <c r="Z478" s="127"/>
    </row>
    <row r="479" spans="1:26" s="137" customFormat="1" ht="18" hidden="1" customHeight="1" x14ac:dyDescent="0.25">
      <c r="A479" s="150" t="str">
        <f>Config!$B$19</f>
        <v>YANT</v>
      </c>
      <c r="B479" s="151">
        <f t="shared" si="137"/>
        <v>208</v>
      </c>
      <c r="C479" s="151">
        <f>ACUMULADO!$AW$22</f>
        <v>159</v>
      </c>
      <c r="D479" s="152">
        <f t="shared" ref="D479:D480" si="138">D478</f>
        <v>10</v>
      </c>
      <c r="E479" s="153"/>
      <c r="F479" s="153"/>
      <c r="G479" s="153">
        <f t="shared" si="133"/>
        <v>76.442307692307693</v>
      </c>
      <c r="H479" s="154">
        <f t="shared" si="134"/>
        <v>76.442307692307693</v>
      </c>
      <c r="I479" s="154" t="str">
        <f t="shared" si="135"/>
        <v/>
      </c>
      <c r="J479" s="154" t="str">
        <f t="shared" si="136"/>
        <v/>
      </c>
      <c r="K479"/>
      <c r="L479"/>
      <c r="M479"/>
      <c r="N479"/>
      <c r="O479"/>
      <c r="P479"/>
      <c r="Q479"/>
      <c r="R479"/>
      <c r="S479"/>
      <c r="T479" s="13"/>
      <c r="U479" s="136"/>
      <c r="V479" s="14"/>
      <c r="W479" s="13"/>
      <c r="X479" s="13"/>
      <c r="Y479" s="13"/>
      <c r="Z479" s="127"/>
    </row>
    <row r="480" spans="1:26" s="137" customFormat="1" ht="18" hidden="1" customHeight="1" x14ac:dyDescent="0.25">
      <c r="A480" s="150" t="str">
        <f>Config!$B$20</f>
        <v>SORI</v>
      </c>
      <c r="B480" s="151">
        <f t="shared" si="137"/>
        <v>180</v>
      </c>
      <c r="C480" s="151">
        <f>ACUMULADO!$AX$22</f>
        <v>131</v>
      </c>
      <c r="D480" s="152">
        <f t="shared" si="138"/>
        <v>10</v>
      </c>
      <c r="E480" s="153"/>
      <c r="F480" s="153"/>
      <c r="G480" s="153">
        <f t="shared" si="133"/>
        <v>72.777777777777771</v>
      </c>
      <c r="H480" s="154">
        <f t="shared" si="134"/>
        <v>72.777777777777771</v>
      </c>
      <c r="I480" s="154" t="str">
        <f t="shared" si="135"/>
        <v/>
      </c>
      <c r="J480" s="154" t="str">
        <f t="shared" si="136"/>
        <v/>
      </c>
      <c r="K480"/>
      <c r="L480"/>
      <c r="M480"/>
      <c r="N480"/>
      <c r="O480"/>
      <c r="P480"/>
      <c r="Q480"/>
      <c r="R480"/>
      <c r="S480"/>
      <c r="T480" s="13"/>
      <c r="U480" s="136"/>
      <c r="V480" s="101"/>
      <c r="X480"/>
      <c r="Y480"/>
      <c r="Z480" s="13"/>
    </row>
    <row r="481" spans="1:26" s="137" customFormat="1" ht="18" hidden="1" customHeight="1" x14ac:dyDescent="0.25">
      <c r="A481" s="150" t="str">
        <f>Config!$B$21</f>
        <v>JEPE</v>
      </c>
      <c r="B481" s="151">
        <f t="shared" si="137"/>
        <v>610</v>
      </c>
      <c r="C481" s="151">
        <f>ACUMULADO!$AY$22</f>
        <v>439</v>
      </c>
      <c r="D481" s="152">
        <f>D477</f>
        <v>10</v>
      </c>
      <c r="E481" s="153"/>
      <c r="F481" s="153"/>
      <c r="G481" s="153">
        <f>IFERROR(+C481*100/B481,0)</f>
        <v>71.967213114754102</v>
      </c>
      <c r="H481" s="154">
        <f t="shared" si="134"/>
        <v>71.967213114754102</v>
      </c>
      <c r="I481" s="154" t="str">
        <f t="shared" si="135"/>
        <v/>
      </c>
      <c r="J481" s="154" t="str">
        <f t="shared" si="136"/>
        <v/>
      </c>
      <c r="K481"/>
      <c r="L481"/>
      <c r="M481"/>
      <c r="N481"/>
      <c r="O481"/>
      <c r="P481"/>
      <c r="Q481"/>
      <c r="R481"/>
      <c r="S481"/>
      <c r="T481" s="13"/>
      <c r="U481" s="136"/>
      <c r="V481" s="14"/>
      <c r="W481" s="13" t="s">
        <v>129</v>
      </c>
      <c r="X481" s="13" t="s">
        <v>122</v>
      </c>
      <c r="Y481" s="13" t="s">
        <v>123</v>
      </c>
      <c r="Z481" s="127"/>
    </row>
    <row r="482" spans="1:26" s="137" customFormat="1" ht="18" hidden="1" customHeight="1" x14ac:dyDescent="0.25">
      <c r="A482" s="150" t="str">
        <f>Config!$B$22</f>
        <v>ROQU</v>
      </c>
      <c r="B482" s="151">
        <f t="shared" si="137"/>
        <v>226</v>
      </c>
      <c r="C482" s="151">
        <f>ACUMULADO!$AZ$22</f>
        <v>166</v>
      </c>
      <c r="D482" s="152">
        <f>D476</f>
        <v>10</v>
      </c>
      <c r="E482" s="153"/>
      <c r="F482" s="153"/>
      <c r="G482" s="153">
        <f>IFERROR(+C482*100/B482,0)</f>
        <v>73.451327433628322</v>
      </c>
      <c r="H482" s="154">
        <f t="shared" si="134"/>
        <v>73.451327433628322</v>
      </c>
      <c r="I482" s="154" t="str">
        <f t="shared" si="135"/>
        <v/>
      </c>
      <c r="J482" s="154" t="str">
        <f t="shared" si="136"/>
        <v/>
      </c>
      <c r="K482" s="135"/>
      <c r="L482"/>
      <c r="M482"/>
      <c r="N482"/>
      <c r="O482"/>
      <c r="P482"/>
      <c r="Q482"/>
      <c r="R482"/>
      <c r="S482"/>
      <c r="T482" s="13"/>
      <c r="U482" s="136"/>
      <c r="V482" s="14" t="str">
        <f>IF(G475&lt;=$W$478,"OPTIMO SIN EDAS COMPLICADAS",IF(G475&gt;=$Y$478,"ALERTA",IF(G475&gt;$W$478,IF(G475&lt;$Y$478,"en PROCESO",""))))</f>
        <v>ALERTA</v>
      </c>
      <c r="W482" s="13"/>
      <c r="X482" s="13"/>
      <c r="Y482" s="13"/>
      <c r="Z482" s="127"/>
    </row>
    <row r="483" spans="1:26" s="137" customFormat="1" ht="18" hidden="1" customHeight="1" x14ac:dyDescent="0.25">
      <c r="A483" s="150" t="str">
        <f>Config!$B$23</f>
        <v>CALZ</v>
      </c>
      <c r="B483" s="151">
        <f t="shared" si="137"/>
        <v>298</v>
      </c>
      <c r="C483" s="151">
        <f>ACUMULADO!$BA$22</f>
        <v>211</v>
      </c>
      <c r="D483" s="152">
        <f>D480</f>
        <v>10</v>
      </c>
      <c r="E483" s="153"/>
      <c r="F483" s="153"/>
      <c r="G483" s="153">
        <f t="shared" si="133"/>
        <v>70.805369127516784</v>
      </c>
      <c r="H483" s="154">
        <f t="shared" si="134"/>
        <v>70.805369127516784</v>
      </c>
      <c r="I483" s="154" t="str">
        <f t="shared" si="135"/>
        <v/>
      </c>
      <c r="J483" s="154" t="str">
        <f t="shared" si="136"/>
        <v/>
      </c>
      <c r="K483"/>
      <c r="L483"/>
      <c r="M483"/>
      <c r="N483"/>
      <c r="O483"/>
      <c r="P483"/>
      <c r="Q483"/>
      <c r="R483"/>
      <c r="S483"/>
      <c r="T483" s="13"/>
      <c r="U483" s="136"/>
      <c r="V483" s="101"/>
      <c r="W483" s="136"/>
      <c r="X483" s="13"/>
      <c r="Y483" s="13"/>
      <c r="Z483" s="13"/>
    </row>
    <row r="484" spans="1:26" ht="18" hidden="1" customHeight="1" x14ac:dyDescent="0.25">
      <c r="I484"/>
      <c r="J484"/>
      <c r="K484" s="135"/>
      <c r="T484" s="13"/>
      <c r="V484" s="63"/>
      <c r="W484" s="78"/>
    </row>
    <row r="485" spans="1:26" s="137" customFormat="1" ht="18" hidden="1" customHeight="1" x14ac:dyDescent="0.25">
      <c r="A485" s="141"/>
      <c r="H485"/>
      <c r="I485"/>
      <c r="J485"/>
      <c r="K485"/>
      <c r="L485"/>
      <c r="M485"/>
      <c r="N485"/>
      <c r="O485"/>
      <c r="P485"/>
      <c r="Q485"/>
      <c r="R485"/>
      <c r="S485"/>
      <c r="T485" s="13"/>
      <c r="U485" s="136"/>
      <c r="V485" s="101"/>
      <c r="W485" s="136"/>
      <c r="X485" s="13"/>
      <c r="Y485" s="13"/>
      <c r="Z485" s="13"/>
    </row>
    <row r="486" spans="1:26" s="137" customFormat="1" ht="18" hidden="1" customHeight="1" x14ac:dyDescent="0.25">
      <c r="A486" s="141"/>
      <c r="H486"/>
      <c r="I486"/>
      <c r="J486"/>
      <c r="K486"/>
      <c r="L486"/>
      <c r="M486"/>
      <c r="N486"/>
      <c r="O486"/>
      <c r="P486"/>
      <c r="Q486"/>
      <c r="R486"/>
      <c r="S486"/>
      <c r="T486" s="13"/>
      <c r="U486" s="136"/>
      <c r="V486" s="101"/>
      <c r="W486" s="136"/>
      <c r="X486" s="13"/>
      <c r="Y486" s="13"/>
      <c r="Z486" s="13"/>
    </row>
    <row r="487" spans="1:26" s="137" customFormat="1" ht="18" hidden="1" customHeight="1" x14ac:dyDescent="0.25">
      <c r="A487" s="141"/>
      <c r="H487"/>
      <c r="I487"/>
      <c r="J487"/>
      <c r="K487"/>
      <c r="L487"/>
      <c r="M487"/>
      <c r="N487"/>
      <c r="O487"/>
      <c r="P487"/>
      <c r="Q487"/>
      <c r="R487"/>
      <c r="S487"/>
      <c r="T487" s="13"/>
      <c r="U487" s="136"/>
      <c r="V487" s="101"/>
      <c r="W487" s="136"/>
      <c r="X487" s="13"/>
      <c r="Y487" s="13"/>
      <c r="Z487" s="13"/>
    </row>
    <row r="488" spans="1:26" s="137" customFormat="1" ht="18" hidden="1" customHeight="1" x14ac:dyDescent="0.25">
      <c r="A488" s="141"/>
      <c r="H488"/>
      <c r="I488"/>
      <c r="J488"/>
      <c r="K488"/>
      <c r="L488"/>
      <c r="M488"/>
      <c r="N488"/>
      <c r="O488"/>
      <c r="P488"/>
      <c r="Q488"/>
      <c r="R488"/>
      <c r="S488"/>
      <c r="T488" s="13"/>
      <c r="U488" s="136"/>
      <c r="V488" s="101"/>
      <c r="W488" s="136"/>
      <c r="X488" s="13"/>
      <c r="Y488" s="13"/>
      <c r="Z488" s="13"/>
    </row>
    <row r="489" spans="1:26" s="137" customFormat="1" ht="18" hidden="1" customHeight="1" x14ac:dyDescent="0.25">
      <c r="A489" s="141"/>
      <c r="H489"/>
      <c r="I489"/>
      <c r="J489"/>
      <c r="K489"/>
      <c r="L489"/>
      <c r="M489"/>
      <c r="N489"/>
      <c r="O489"/>
      <c r="P489"/>
      <c r="Q489"/>
      <c r="R489"/>
      <c r="S489"/>
      <c r="T489" s="13"/>
      <c r="U489" s="136"/>
      <c r="V489" s="101"/>
      <c r="W489" s="136"/>
      <c r="X489" s="13"/>
      <c r="Y489" s="13"/>
      <c r="Z489" s="13"/>
    </row>
    <row r="490" spans="1:26" s="137" customFormat="1" ht="18" hidden="1" customHeight="1" x14ac:dyDescent="0.25">
      <c r="A490" s="117"/>
      <c r="B490" s="83"/>
      <c r="C490" s="81"/>
      <c r="D490" s="83"/>
      <c r="E490" s="83"/>
      <c r="F490" s="83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 s="13"/>
      <c r="U490" s="136"/>
      <c r="V490" s="101"/>
      <c r="W490" s="136"/>
      <c r="X490" s="13"/>
      <c r="Y490" s="13"/>
      <c r="Z490" s="13"/>
    </row>
    <row r="491" spans="1:26" s="137" customFormat="1" ht="18" hidden="1" customHeight="1" x14ac:dyDescent="0.25">
      <c r="A491" s="117"/>
      <c r="B491" s="83"/>
      <c r="C491" s="81"/>
      <c r="D491" s="83"/>
      <c r="E491" s="83"/>
      <c r="F491" s="83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 s="13"/>
      <c r="U491" s="136"/>
      <c r="V491" s="101"/>
      <c r="W491" s="136"/>
      <c r="X491" s="13"/>
      <c r="Y491" s="13"/>
      <c r="Z491" s="13"/>
    </row>
    <row r="492" spans="1:26" ht="18" hidden="1" customHeight="1" x14ac:dyDescent="0.25">
      <c r="I492"/>
      <c r="J492"/>
      <c r="T492" s="13"/>
      <c r="W492" s="78"/>
    </row>
    <row r="493" spans="1:26" ht="18" hidden="1" customHeight="1" x14ac:dyDescent="0.25">
      <c r="A493" s="84" t="s">
        <v>134</v>
      </c>
      <c r="H493" s="135"/>
      <c r="I493" s="135"/>
      <c r="J493" s="135"/>
      <c r="K493" s="135"/>
      <c r="T493" s="13"/>
      <c r="W493" s="78"/>
    </row>
    <row r="494" spans="1:26" ht="48" hidden="1" customHeight="1" thickBot="1" x14ac:dyDescent="0.25">
      <c r="A494" s="144" t="s">
        <v>2</v>
      </c>
      <c r="B494" s="145" t="s">
        <v>128</v>
      </c>
      <c r="C494" s="145" t="s">
        <v>135</v>
      </c>
      <c r="D494" s="146" t="s">
        <v>1</v>
      </c>
      <c r="E494" s="147"/>
      <c r="F494" s="147"/>
      <c r="G494" s="147" t="s">
        <v>10</v>
      </c>
      <c r="H494" s="148" t="str">
        <f>"DEFICIENTE &lt; = "&amp;$H$3</f>
        <v>DEFICIENTE &lt; = 90</v>
      </c>
      <c r="I494" s="148" t="str">
        <f>"PROCESO &gt; "&amp;$H$3&amp;"  -  &lt; "&amp;$I$3</f>
        <v>PROCESO &gt; 90  -  &lt; 100</v>
      </c>
      <c r="J494" s="148" t="str">
        <f>"OPTIMO &gt; = "&amp;$I$3</f>
        <v>OPTIMO &gt; = 100</v>
      </c>
      <c r="K494" s="135"/>
      <c r="T494" s="13"/>
      <c r="V494" s="101" t="s">
        <v>136</v>
      </c>
      <c r="W494" s="78"/>
    </row>
    <row r="495" spans="1:26" ht="18" hidden="1" customHeight="1" thickBot="1" x14ac:dyDescent="0.3">
      <c r="A495" s="149" t="str">
        <f>Config!$B$15</f>
        <v>RED</v>
      </c>
      <c r="B495" s="47">
        <f>SUM(B496:B503)</f>
        <v>3101</v>
      </c>
      <c r="C495" s="47">
        <f>SUM(C496:C504)</f>
        <v>3729</v>
      </c>
      <c r="D495" s="47">
        <f>Config!$D$9</f>
        <v>100</v>
      </c>
      <c r="E495" s="47"/>
      <c r="F495" s="47"/>
      <c r="G495" s="47">
        <f t="shared" ref="G495:G503" si="139">IFERROR(+C495*100/B495,0)</f>
        <v>120.25153176394711</v>
      </c>
      <c r="H495" s="47" t="str">
        <f t="shared" ref="H495:H503" si="140">IF(G495&lt;=$H$3,G495,"")</f>
        <v/>
      </c>
      <c r="I495" s="47" t="str">
        <f t="shared" ref="I495:I503" si="141">IF(G495&gt;$H$3,IF(G495&lt;$I$3,G495,""),"")</f>
        <v/>
      </c>
      <c r="J495" s="47">
        <f t="shared" ref="J495:J503" si="142">IF(G495&gt;=$I$3,G495,"")</f>
        <v>120.25153176394711</v>
      </c>
      <c r="K495" s="135"/>
      <c r="T495" s="13"/>
      <c r="V495" s="115" t="str">
        <f>$V$1&amp;"  "&amp;V494&amp;"  "&amp;$V$3&amp;"  "&amp;$V$2</f>
        <v>RED. MOYOBAMBA:  SEGUIMIENTO DE CASOS DE NEUMONIAS &lt; 5 AÑOS  - POR MICROREDES :   ENERO - DICIEMBRE 2022</v>
      </c>
      <c r="W495" s="78"/>
    </row>
    <row r="496" spans="1:26" s="137" customFormat="1" ht="18" hidden="1" customHeight="1" x14ac:dyDescent="0.25">
      <c r="A496" s="150" t="str">
        <f>Config!$B$16</f>
        <v>HOSP</v>
      </c>
      <c r="B496" s="151">
        <f t="shared" ref="B496:B503" si="143">D456</f>
        <v>0</v>
      </c>
      <c r="C496" s="151">
        <f>SUM(ACUMULADO!$AT$24:$AT$25)</f>
        <v>0</v>
      </c>
      <c r="D496" s="152">
        <f>D495</f>
        <v>100</v>
      </c>
      <c r="E496" s="153"/>
      <c r="F496" s="153"/>
      <c r="G496" s="153">
        <f t="shared" si="139"/>
        <v>0</v>
      </c>
      <c r="H496" s="154">
        <f t="shared" si="140"/>
        <v>0</v>
      </c>
      <c r="I496" s="154" t="str">
        <f t="shared" si="141"/>
        <v/>
      </c>
      <c r="J496" s="154" t="str">
        <f t="shared" si="142"/>
        <v/>
      </c>
      <c r="K496" s="135"/>
      <c r="L496"/>
      <c r="M496"/>
      <c r="N496"/>
      <c r="O496"/>
      <c r="P496"/>
      <c r="Q496"/>
      <c r="R496"/>
      <c r="S496"/>
      <c r="T496" s="13"/>
      <c r="U496" s="136"/>
      <c r="V496" s="143"/>
      <c r="W496" s="136"/>
      <c r="X496" s="13"/>
      <c r="Y496" s="13"/>
      <c r="Z496" s="13"/>
    </row>
    <row r="497" spans="1:26" s="137" customFormat="1" ht="18" hidden="1" customHeight="1" x14ac:dyDescent="0.25">
      <c r="A497" s="150" t="str">
        <f>Config!$B$17</f>
        <v>LLUI</v>
      </c>
      <c r="B497" s="151">
        <f t="shared" si="143"/>
        <v>1459</v>
      </c>
      <c r="C497" s="151">
        <f>SUM(ACUMULADO!$AU$24:$AU$25)</f>
        <v>1493</v>
      </c>
      <c r="D497" s="152">
        <f>D502</f>
        <v>100</v>
      </c>
      <c r="E497" s="153"/>
      <c r="F497" s="153"/>
      <c r="G497" s="153">
        <f t="shared" si="139"/>
        <v>102.33036326250857</v>
      </c>
      <c r="H497" s="154" t="str">
        <f t="shared" si="140"/>
        <v/>
      </c>
      <c r="I497" s="154" t="str">
        <f t="shared" si="141"/>
        <v/>
      </c>
      <c r="J497" s="154">
        <f t="shared" si="142"/>
        <v>102.33036326250857</v>
      </c>
      <c r="K497"/>
      <c r="L497"/>
      <c r="M497"/>
      <c r="N497"/>
      <c r="O497"/>
      <c r="P497"/>
      <c r="Q497"/>
      <c r="R497"/>
      <c r="S497"/>
      <c r="T497" s="13"/>
      <c r="U497" s="136"/>
      <c r="V497" s="63" t="str">
        <f>IF(G495&lt;=$H$3,"DEFICIENTE",IF(G495&gt;$H$3,IF(G495&lt;$I$3,"en PROCESO",IF(G495&gt;=$I$3,"OPTIMO",""))))</f>
        <v>OPTIMO</v>
      </c>
      <c r="W497" s="13"/>
      <c r="X497" s="13"/>
      <c r="Y497" s="13"/>
      <c r="Z497" s="13"/>
    </row>
    <row r="498" spans="1:26" s="137" customFormat="1" ht="18" hidden="1" customHeight="1" x14ac:dyDescent="0.25">
      <c r="A498" s="150" t="str">
        <f>Config!$B$18</f>
        <v>JERI</v>
      </c>
      <c r="B498" s="151">
        <f t="shared" si="143"/>
        <v>120</v>
      </c>
      <c r="C498" s="151">
        <f>SUM(ACUMULADO!$AV$24:$AV$25)</f>
        <v>107</v>
      </c>
      <c r="D498" s="152">
        <f>D501</f>
        <v>100</v>
      </c>
      <c r="E498" s="153"/>
      <c r="F498" s="153"/>
      <c r="G498" s="153">
        <f t="shared" si="139"/>
        <v>89.166666666666671</v>
      </c>
      <c r="H498" s="154">
        <f t="shared" si="140"/>
        <v>89.166666666666671</v>
      </c>
      <c r="I498" s="154" t="str">
        <f t="shared" si="141"/>
        <v/>
      </c>
      <c r="J498" s="154" t="str">
        <f t="shared" si="142"/>
        <v/>
      </c>
      <c r="K498"/>
      <c r="L498"/>
      <c r="M498"/>
      <c r="N498"/>
      <c r="O498"/>
      <c r="P498"/>
      <c r="Q498"/>
      <c r="R498"/>
      <c r="S498"/>
      <c r="T498" s="13"/>
      <c r="U498" s="136"/>
      <c r="V498" s="63"/>
      <c r="W498" s="78"/>
      <c r="X498" s="13"/>
      <c r="Y498" s="13"/>
      <c r="Z498" s="13"/>
    </row>
    <row r="499" spans="1:26" s="137" customFormat="1" ht="18" hidden="1" customHeight="1" x14ac:dyDescent="0.25">
      <c r="A499" s="150" t="str">
        <f>Config!$B$19</f>
        <v>YANT</v>
      </c>
      <c r="B499" s="151">
        <f t="shared" si="143"/>
        <v>208</v>
      </c>
      <c r="C499" s="151">
        <f>SUM(ACUMULADO!$AW$24:$AW$25)</f>
        <v>272</v>
      </c>
      <c r="D499" s="152">
        <f t="shared" ref="D499:D500" si="144">D498</f>
        <v>100</v>
      </c>
      <c r="E499" s="153"/>
      <c r="F499" s="153"/>
      <c r="G499" s="153">
        <f t="shared" si="139"/>
        <v>130.76923076923077</v>
      </c>
      <c r="H499" s="154" t="str">
        <f t="shared" si="140"/>
        <v/>
      </c>
      <c r="I499" s="154" t="str">
        <f t="shared" si="141"/>
        <v/>
      </c>
      <c r="J499" s="154">
        <f t="shared" si="142"/>
        <v>130.76923076923077</v>
      </c>
      <c r="K499"/>
      <c r="L499"/>
      <c r="M499"/>
      <c r="N499"/>
      <c r="O499"/>
      <c r="P499"/>
      <c r="Q499"/>
      <c r="R499"/>
      <c r="S499"/>
      <c r="T499" s="13"/>
      <c r="U499" s="136"/>
      <c r="V499" s="63"/>
      <c r="W499" s="78"/>
      <c r="X499" s="13"/>
      <c r="Y499" s="13"/>
      <c r="Z499" s="13"/>
    </row>
    <row r="500" spans="1:26" s="137" customFormat="1" ht="18" hidden="1" customHeight="1" x14ac:dyDescent="0.25">
      <c r="A500" s="150" t="str">
        <f>Config!$B$20</f>
        <v>SORI</v>
      </c>
      <c r="B500" s="151">
        <f t="shared" si="143"/>
        <v>180</v>
      </c>
      <c r="C500" s="151">
        <f>SUM(ACUMULADO!$AX$24:$AX$25)</f>
        <v>1000</v>
      </c>
      <c r="D500" s="152">
        <f t="shared" si="144"/>
        <v>100</v>
      </c>
      <c r="E500" s="153"/>
      <c r="F500" s="153"/>
      <c r="G500" s="153">
        <f t="shared" si="139"/>
        <v>555.55555555555554</v>
      </c>
      <c r="H500" s="154" t="str">
        <f t="shared" si="140"/>
        <v/>
      </c>
      <c r="I500" s="154" t="str">
        <f t="shared" si="141"/>
        <v/>
      </c>
      <c r="J500" s="154">
        <f t="shared" si="142"/>
        <v>555.55555555555554</v>
      </c>
      <c r="K500"/>
      <c r="L500"/>
      <c r="M500"/>
      <c r="N500"/>
      <c r="O500"/>
      <c r="P500"/>
      <c r="Q500"/>
      <c r="R500"/>
      <c r="S500"/>
      <c r="T500" s="13"/>
      <c r="U500" s="136"/>
      <c r="V500" s="63"/>
      <c r="W500" s="78"/>
      <c r="X500" s="13"/>
      <c r="Y500" s="13"/>
      <c r="Z500" s="13"/>
    </row>
    <row r="501" spans="1:26" s="137" customFormat="1" ht="18" hidden="1" customHeight="1" x14ac:dyDescent="0.25">
      <c r="A501" s="150" t="str">
        <f>Config!$B$21</f>
        <v>JEPE</v>
      </c>
      <c r="B501" s="151">
        <f t="shared" si="143"/>
        <v>610</v>
      </c>
      <c r="C501" s="151">
        <f>SUM(ACUMULADO!$AY$24:$AY$25)</f>
        <v>365</v>
      </c>
      <c r="D501" s="152">
        <f>D497</f>
        <v>100</v>
      </c>
      <c r="E501" s="153"/>
      <c r="F501" s="153"/>
      <c r="G501" s="153">
        <f>IFERROR(+C501*100/B501,0)</f>
        <v>59.83606557377049</v>
      </c>
      <c r="H501" s="154">
        <f t="shared" si="140"/>
        <v>59.83606557377049</v>
      </c>
      <c r="I501" s="154" t="str">
        <f t="shared" si="141"/>
        <v/>
      </c>
      <c r="J501" s="154" t="str">
        <f t="shared" si="142"/>
        <v/>
      </c>
      <c r="K501"/>
      <c r="L501"/>
      <c r="M501"/>
      <c r="N501"/>
      <c r="O501"/>
      <c r="P501"/>
      <c r="Q501"/>
      <c r="R501"/>
      <c r="S501"/>
      <c r="T501" s="13"/>
      <c r="U501" s="136"/>
      <c r="V501" s="63"/>
      <c r="W501" s="13"/>
      <c r="X501" s="13"/>
      <c r="Y501" s="13"/>
      <c r="Z501" s="13"/>
    </row>
    <row r="502" spans="1:26" s="137" customFormat="1" ht="18" hidden="1" customHeight="1" x14ac:dyDescent="0.25">
      <c r="A502" s="150" t="str">
        <f>Config!$B$22</f>
        <v>ROQU</v>
      </c>
      <c r="B502" s="151">
        <f t="shared" si="143"/>
        <v>226</v>
      </c>
      <c r="C502" s="151">
        <f>SUM(ACUMULADO!$AZ$24:$AZ$25)</f>
        <v>322</v>
      </c>
      <c r="D502" s="152">
        <f>D496</f>
        <v>100</v>
      </c>
      <c r="E502" s="153"/>
      <c r="F502" s="153"/>
      <c r="G502" s="153">
        <f>IFERROR(+C502*100/B502,0)</f>
        <v>142.47787610619469</v>
      </c>
      <c r="H502" s="154" t="str">
        <f t="shared" si="140"/>
        <v/>
      </c>
      <c r="I502" s="154" t="str">
        <f t="shared" si="141"/>
        <v/>
      </c>
      <c r="J502" s="154">
        <f t="shared" si="142"/>
        <v>142.47787610619469</v>
      </c>
      <c r="K502"/>
      <c r="L502"/>
      <c r="M502"/>
      <c r="N502"/>
      <c r="O502"/>
      <c r="P502"/>
      <c r="Q502"/>
      <c r="R502"/>
      <c r="S502"/>
      <c r="T502" s="13"/>
      <c r="U502" s="136"/>
      <c r="V502" s="14" t="e">
        <f>"El gráfico muestra el avance en %,con resultado "&amp;(V497)&amp;",  donde según los diagnosticados es de "&amp;ROUNDUP(B495,0)&amp;" niños. Encontrando un total de "&amp;C495&amp;" seguimientos, y la brecha es "&amp;ROUNDUP(#REF!,0)&amp;" donde el objetivo es al 100 % de seguimiento o control oportuno."</f>
        <v>#REF!</v>
      </c>
      <c r="W502" s="136"/>
      <c r="X502" s="13"/>
      <c r="Y502" s="13"/>
      <c r="Z502" s="13"/>
    </row>
    <row r="503" spans="1:26" s="137" customFormat="1" ht="18" hidden="1" customHeight="1" x14ac:dyDescent="0.25">
      <c r="A503" s="150" t="str">
        <f>Config!$B$23</f>
        <v>CALZ</v>
      </c>
      <c r="B503" s="151">
        <f t="shared" si="143"/>
        <v>298</v>
      </c>
      <c r="C503" s="151">
        <f>SUM(ACUMULADO!$BA$24:$BA$25)</f>
        <v>170</v>
      </c>
      <c r="D503" s="152">
        <f>D500</f>
        <v>100</v>
      </c>
      <c r="E503" s="153"/>
      <c r="F503" s="153"/>
      <c r="G503" s="153">
        <f t="shared" si="139"/>
        <v>57.04697986577181</v>
      </c>
      <c r="H503" s="154">
        <f t="shared" si="140"/>
        <v>57.04697986577181</v>
      </c>
      <c r="I503" s="154" t="str">
        <f t="shared" si="141"/>
        <v/>
      </c>
      <c r="J503" s="154" t="str">
        <f t="shared" si="142"/>
        <v/>
      </c>
      <c r="K503"/>
      <c r="L503"/>
      <c r="M503"/>
      <c r="N503"/>
      <c r="O503"/>
      <c r="P503"/>
      <c r="Q503"/>
      <c r="R503"/>
      <c r="S503"/>
      <c r="T503" s="13"/>
      <c r="U503" s="76"/>
      <c r="V503" s="101"/>
      <c r="W503" s="13"/>
      <c r="X503" s="13"/>
      <c r="Y503" s="13"/>
      <c r="Z503" s="13"/>
    </row>
    <row r="504" spans="1:26" s="137" customFormat="1" ht="18" hidden="1" customHeight="1" x14ac:dyDescent="0.25">
      <c r="A504" s="5"/>
      <c r="B504"/>
      <c r="C504" s="81"/>
      <c r="D504" s="82"/>
      <c r="E504" s="82"/>
      <c r="F504" s="83"/>
      <c r="G504" s="83"/>
      <c r="H504" s="83"/>
      <c r="I504"/>
      <c r="J504"/>
      <c r="K504" s="135"/>
      <c r="L504"/>
      <c r="M504"/>
      <c r="N504"/>
      <c r="O504"/>
      <c r="P504"/>
      <c r="Q504"/>
      <c r="R504"/>
      <c r="S504"/>
      <c r="T504" s="13"/>
      <c r="U504" s="78"/>
      <c r="V504" s="143"/>
      <c r="W504" s="13"/>
      <c r="X504" s="13"/>
      <c r="Y504" s="13"/>
      <c r="Z504" s="13"/>
    </row>
    <row r="505" spans="1:26" s="137" customFormat="1" ht="18" hidden="1" customHeight="1" x14ac:dyDescent="0.25">
      <c r="A505" s="141"/>
      <c r="H505"/>
      <c r="I505"/>
      <c r="J505"/>
      <c r="K505"/>
      <c r="L505"/>
      <c r="M505"/>
      <c r="N505"/>
      <c r="O505"/>
      <c r="P505"/>
      <c r="Q505"/>
      <c r="R505"/>
      <c r="S505"/>
      <c r="T505" s="13"/>
      <c r="U505" s="76"/>
      <c r="V505" s="101"/>
      <c r="W505" s="13"/>
      <c r="X505" s="13"/>
      <c r="Y505" s="13"/>
      <c r="Z505" s="13"/>
    </row>
    <row r="506" spans="1:26" s="137" customFormat="1" ht="18" hidden="1" customHeight="1" x14ac:dyDescent="0.25">
      <c r="A506" s="141"/>
      <c r="H506"/>
      <c r="I506"/>
      <c r="J506"/>
      <c r="K506"/>
      <c r="L506"/>
      <c r="M506"/>
      <c r="N506"/>
      <c r="O506"/>
      <c r="P506"/>
      <c r="Q506"/>
      <c r="R506"/>
      <c r="S506"/>
      <c r="T506" s="13"/>
      <c r="U506" s="76"/>
      <c r="V506" s="101"/>
      <c r="W506" s="13"/>
      <c r="X506" s="13"/>
      <c r="Y506" s="13"/>
      <c r="Z506" s="13"/>
    </row>
    <row r="507" spans="1:26" s="137" customFormat="1" ht="18" hidden="1" customHeight="1" x14ac:dyDescent="0.25">
      <c r="A507" s="141"/>
      <c r="K507"/>
      <c r="L507"/>
      <c r="M507"/>
      <c r="N507"/>
      <c r="O507"/>
      <c r="P507"/>
      <c r="Q507"/>
      <c r="R507"/>
      <c r="S507"/>
      <c r="T507" s="13"/>
      <c r="U507" s="76"/>
      <c r="V507" s="101"/>
      <c r="W507" s="13"/>
      <c r="X507" s="13"/>
      <c r="Y507" s="13"/>
      <c r="Z507" s="13"/>
    </row>
    <row r="508" spans="1:26" s="137" customFormat="1" ht="18" hidden="1" customHeight="1" x14ac:dyDescent="0.25">
      <c r="A508" s="141"/>
      <c r="K508"/>
      <c r="L508"/>
      <c r="M508"/>
      <c r="N508"/>
      <c r="O508"/>
      <c r="P508"/>
      <c r="Q508"/>
      <c r="R508"/>
      <c r="S508"/>
      <c r="T508" s="13"/>
      <c r="U508" s="76"/>
      <c r="V508" s="101"/>
      <c r="W508" s="13"/>
      <c r="X508" s="13"/>
      <c r="Y508" s="13"/>
      <c r="Z508" s="13"/>
    </row>
    <row r="509" spans="1:26" s="137" customFormat="1" ht="18" hidden="1" customHeight="1" x14ac:dyDescent="0.25">
      <c r="A509" s="141"/>
      <c r="K509"/>
      <c r="L509"/>
      <c r="M509"/>
      <c r="N509"/>
      <c r="O509"/>
      <c r="P509"/>
      <c r="Q509"/>
      <c r="R509"/>
      <c r="S509"/>
      <c r="T509" s="13"/>
      <c r="U509" s="76"/>
      <c r="V509" s="101"/>
      <c r="W509" s="13"/>
      <c r="X509" s="13"/>
      <c r="Y509" s="13"/>
      <c r="Z509" s="13"/>
    </row>
    <row r="510" spans="1:26" s="137" customFormat="1" ht="18" hidden="1" customHeight="1" x14ac:dyDescent="0.25">
      <c r="A510" s="141"/>
      <c r="K510"/>
      <c r="L510"/>
      <c r="M510"/>
      <c r="N510"/>
      <c r="O510"/>
      <c r="P510"/>
      <c r="Q510"/>
      <c r="R510"/>
      <c r="S510"/>
      <c r="T510" s="13"/>
      <c r="U510" s="76"/>
      <c r="V510" s="101"/>
      <c r="W510" s="13"/>
      <c r="X510" s="13"/>
      <c r="Y510" s="13"/>
      <c r="Z510" s="13"/>
    </row>
    <row r="511" spans="1:26" s="137" customFormat="1" ht="18" hidden="1" customHeight="1" x14ac:dyDescent="0.25">
      <c r="A511" s="117"/>
      <c r="B511" s="83"/>
      <c r="C511" s="81"/>
      <c r="D511" s="83"/>
      <c r="E511" s="83"/>
      <c r="F511" s="83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 s="13"/>
      <c r="U511" s="136"/>
      <c r="V511" s="101"/>
      <c r="W511" s="136"/>
      <c r="X511" s="13"/>
      <c r="Y511" s="13"/>
      <c r="Z511" s="13"/>
    </row>
    <row r="512" spans="1:26" hidden="1" x14ac:dyDescent="0.25"/>
    <row r="513" spans="1:26" hidden="1" x14ac:dyDescent="0.25"/>
    <row r="514" spans="1:26" hidden="1" x14ac:dyDescent="0.25"/>
    <row r="515" spans="1:26" ht="18" hidden="1" customHeight="1" x14ac:dyDescent="0.25">
      <c r="A515" s="84" t="s">
        <v>137</v>
      </c>
      <c r="H515" s="135"/>
      <c r="I515" s="135"/>
      <c r="J515" s="135"/>
      <c r="K515" s="135"/>
      <c r="T515" s="13"/>
      <c r="V515" s="77" t="s">
        <v>138</v>
      </c>
      <c r="W515" s="78"/>
    </row>
    <row r="516" spans="1:26" ht="48" hidden="1" customHeight="1" thickBot="1" x14ac:dyDescent="0.25">
      <c r="A516" s="86" t="s">
        <v>2</v>
      </c>
      <c r="B516" s="87" t="s">
        <v>139</v>
      </c>
      <c r="C516" s="88" t="s">
        <v>140</v>
      </c>
      <c r="D516" s="87"/>
      <c r="E516" s="87"/>
      <c r="F516" s="89"/>
      <c r="G516" s="90" t="s">
        <v>10</v>
      </c>
      <c r="H516" s="91"/>
      <c r="I516" s="91"/>
      <c r="J516" s="91"/>
      <c r="K516" s="135"/>
      <c r="T516" s="13"/>
      <c r="V516" s="115" t="str">
        <f>$V$1&amp;"  "&amp;V515&amp;"  "&amp;$V$3&amp;"  "&amp;$V$2</f>
        <v>RED. MOYOBAMBA:  RECIEN NACIDOS CON BAJO PESO AL NACER / TOTAL DE RN  - POR MICROREDES :   ENERO - DICIEMBRE 2022</v>
      </c>
      <c r="W516" s="78"/>
    </row>
    <row r="517" spans="1:26" ht="18" hidden="1" customHeight="1" thickBot="1" x14ac:dyDescent="0.3">
      <c r="A517" s="97" t="str">
        <f>Config!$B$15</f>
        <v>RED</v>
      </c>
      <c r="B517" s="98">
        <f>SUM(B518:B525)</f>
        <v>0</v>
      </c>
      <c r="C517" s="98">
        <f>SUM(C518:C525)</f>
        <v>0</v>
      </c>
      <c r="D517" s="98"/>
      <c r="E517" s="98"/>
      <c r="F517" s="99"/>
      <c r="G517" s="98">
        <f>IFERROR(+C517*100/B517,0)</f>
        <v>0</v>
      </c>
      <c r="H517" s="100"/>
      <c r="I517" s="100"/>
      <c r="J517" s="98"/>
      <c r="K517" s="135"/>
      <c r="T517" s="13"/>
      <c r="V517" s="77"/>
      <c r="W517" s="78"/>
    </row>
    <row r="518" spans="1:26" s="137" customFormat="1" ht="18" hidden="1" customHeight="1" x14ac:dyDescent="0.25">
      <c r="A518" s="105" t="str">
        <f>Config!$B$16</f>
        <v>HOSP</v>
      </c>
      <c r="B518" s="106">
        <f>ACUMULADO!$AT$110</f>
        <v>0</v>
      </c>
      <c r="C518" s="106">
        <f>ACUMULADO!$AT$111</f>
        <v>0</v>
      </c>
      <c r="D518" s="106"/>
      <c r="E518" s="106"/>
      <c r="F518" s="107"/>
      <c r="G518" s="108">
        <f>IFERROR(+C518*100/B518,0)</f>
        <v>0</v>
      </c>
      <c r="H518" s="109"/>
      <c r="I518" s="109"/>
      <c r="J518" s="110"/>
      <c r="K518" s="135"/>
      <c r="L518"/>
      <c r="M518"/>
      <c r="N518"/>
      <c r="O518"/>
      <c r="P518"/>
      <c r="Q518"/>
      <c r="R518"/>
      <c r="S518"/>
      <c r="T518" s="13"/>
      <c r="U518" s="136"/>
      <c r="V518" s="77" t="str">
        <f>"El gráfico muestra el avance en %,con resultado "&amp;(V519)&amp;", donde la población a trabajar es de "&amp;ROUNDUP(C517,0)&amp;" niños, que son los casos identificados con neumonia ,encontrando un total de "&amp;D517&amp;" niños complicados, donde el objetivo es no tener CASOS."</f>
        <v>El gráfico muestra el avance en %,con resultado FALSO, donde la población a trabajar es de 0 niños, que son los casos identificados con neumonia ,encontrando un total de  niños complicados, donde el objetivo es no tener CASOS.</v>
      </c>
      <c r="W518" s="136"/>
      <c r="X518" s="13"/>
      <c r="Y518" s="13"/>
      <c r="Z518" s="13"/>
    </row>
    <row r="519" spans="1:26" s="137" customFormat="1" ht="18" hidden="1" customHeight="1" x14ac:dyDescent="0.25">
      <c r="A519" s="111" t="str">
        <f>Config!$B$17</f>
        <v>LLUI</v>
      </c>
      <c r="B519" s="79">
        <f>ACUMULADO!$AU$110</f>
        <v>0</v>
      </c>
      <c r="C519" s="79">
        <f>ACUMULADO!$AU$111</f>
        <v>0</v>
      </c>
      <c r="D519" s="79"/>
      <c r="E519" s="79"/>
      <c r="F519" s="116"/>
      <c r="G519" s="112">
        <f t="shared" ref="G519:G526" si="145">IFERROR(+C519*100/B519,0)</f>
        <v>0</v>
      </c>
      <c r="H519" s="113"/>
      <c r="I519" s="113"/>
      <c r="J519" s="114"/>
      <c r="K519"/>
      <c r="L519"/>
      <c r="M519"/>
      <c r="N519"/>
      <c r="O519"/>
      <c r="P519"/>
      <c r="Q519"/>
      <c r="R519"/>
      <c r="S519"/>
      <c r="T519" s="13"/>
      <c r="U519" s="136"/>
      <c r="V519" s="77" t="b">
        <f>IF(G517&gt;=$Y$478,"ALERTA",IF(G517&gt;$W$478,IF(G517&lt;$Y$478,"en PROCESO",IF(G517&lt;=$W$478,"OPTIMO SIN NEUMONIAS COMPLICADAS",""))))</f>
        <v>0</v>
      </c>
      <c r="W519" s="136"/>
      <c r="X519" s="13"/>
      <c r="Y519" s="13"/>
      <c r="Z519" s="13"/>
    </row>
    <row r="520" spans="1:26" s="137" customFormat="1" ht="18" hidden="1" customHeight="1" x14ac:dyDescent="0.25">
      <c r="A520" s="111" t="str">
        <f>Config!$B$18</f>
        <v>JERI</v>
      </c>
      <c r="B520" s="79">
        <f>ACUMULADO!$AV$110</f>
        <v>0</v>
      </c>
      <c r="C520" s="79">
        <f>ACUMULADO!$AV$111</f>
        <v>0</v>
      </c>
      <c r="D520" s="79"/>
      <c r="E520" s="79"/>
      <c r="F520" s="116"/>
      <c r="G520" s="112">
        <f t="shared" si="145"/>
        <v>0</v>
      </c>
      <c r="H520" s="113"/>
      <c r="I520" s="113"/>
      <c r="J520" s="114"/>
      <c r="K520"/>
      <c r="L520"/>
      <c r="M520"/>
      <c r="N520"/>
      <c r="O520"/>
      <c r="P520"/>
      <c r="Q520"/>
      <c r="R520"/>
      <c r="S520"/>
      <c r="T520" s="13"/>
      <c r="U520" s="136"/>
      <c r="V520" s="77"/>
      <c r="W520" s="140">
        <v>5</v>
      </c>
      <c r="X520" s="127">
        <v>10</v>
      </c>
      <c r="Y520" s="127">
        <v>10.1</v>
      </c>
      <c r="Z520" s="13"/>
    </row>
    <row r="521" spans="1:26" s="137" customFormat="1" ht="18" hidden="1" customHeight="1" x14ac:dyDescent="0.25">
      <c r="A521" s="111" t="str">
        <f>Config!$B$19</f>
        <v>YANT</v>
      </c>
      <c r="B521" s="79">
        <f>ACUMULADO!$AW$110</f>
        <v>0</v>
      </c>
      <c r="C521" s="79">
        <f>ACUMULADO!$AW$111</f>
        <v>0</v>
      </c>
      <c r="D521" s="79"/>
      <c r="E521" s="79"/>
      <c r="F521" s="116"/>
      <c r="G521" s="112">
        <f t="shared" si="145"/>
        <v>0</v>
      </c>
      <c r="H521" s="113"/>
      <c r="I521" s="113"/>
      <c r="J521" s="114"/>
      <c r="K521"/>
      <c r="L521"/>
      <c r="M521"/>
      <c r="N521"/>
      <c r="O521"/>
      <c r="P521"/>
      <c r="Q521"/>
      <c r="R521"/>
      <c r="S521"/>
      <c r="T521" s="13"/>
      <c r="U521" s="136"/>
      <c r="V521" s="77"/>
      <c r="W521" s="136"/>
      <c r="X521" s="13"/>
      <c r="Y521" s="13"/>
      <c r="Z521" s="13"/>
    </row>
    <row r="522" spans="1:26" s="137" customFormat="1" ht="18" hidden="1" customHeight="1" x14ac:dyDescent="0.25">
      <c r="A522" s="111" t="str">
        <f>Config!$B$20</f>
        <v>SORI</v>
      </c>
      <c r="B522" s="79">
        <f>ACUMULADO!$AX$110</f>
        <v>0</v>
      </c>
      <c r="C522" s="79">
        <f>ACUMULADO!$AX$111</f>
        <v>0</v>
      </c>
      <c r="D522" s="79"/>
      <c r="E522" s="79"/>
      <c r="F522" s="116"/>
      <c r="G522" s="112">
        <f t="shared" si="145"/>
        <v>0</v>
      </c>
      <c r="H522" s="113"/>
      <c r="I522" s="113"/>
      <c r="J522" s="114"/>
      <c r="K522"/>
      <c r="L522"/>
      <c r="M522"/>
      <c r="N522"/>
      <c r="O522"/>
      <c r="P522"/>
      <c r="Q522"/>
      <c r="R522"/>
      <c r="S522"/>
      <c r="T522" s="13"/>
      <c r="U522" s="136"/>
      <c r="V522" s="77"/>
      <c r="W522" s="136"/>
      <c r="X522" s="13"/>
      <c r="Y522" s="13"/>
      <c r="Z522" s="13"/>
    </row>
    <row r="523" spans="1:26" s="137" customFormat="1" ht="18" hidden="1" customHeight="1" x14ac:dyDescent="0.25">
      <c r="A523" s="111" t="str">
        <f>Config!$B$21</f>
        <v>JEPE</v>
      </c>
      <c r="B523" s="79">
        <f>ACUMULADO!$AY$110</f>
        <v>0</v>
      </c>
      <c r="C523" s="79">
        <f>ACUMULADO!$AY$111</f>
        <v>0</v>
      </c>
      <c r="D523" s="79"/>
      <c r="E523" s="79"/>
      <c r="F523" s="116"/>
      <c r="G523" s="112">
        <f>IFERROR(+C523*100/B523,0)</f>
        <v>0</v>
      </c>
      <c r="H523" s="113"/>
      <c r="I523" s="113"/>
      <c r="J523" s="114"/>
      <c r="K523"/>
      <c r="L523"/>
      <c r="M523"/>
      <c r="N523"/>
      <c r="O523"/>
      <c r="P523"/>
      <c r="Q523"/>
      <c r="R523"/>
      <c r="S523"/>
      <c r="T523" s="13"/>
      <c r="U523" s="136"/>
      <c r="V523" s="77"/>
      <c r="W523" s="138" t="s">
        <v>129</v>
      </c>
      <c r="X523" s="139" t="s">
        <v>122</v>
      </c>
      <c r="Y523" s="139" t="s">
        <v>123</v>
      </c>
      <c r="Z523" s="13"/>
    </row>
    <row r="524" spans="1:26" s="137" customFormat="1" ht="18" hidden="1" customHeight="1" x14ac:dyDescent="0.25">
      <c r="A524" s="111" t="str">
        <f>Config!$B$22</f>
        <v>ROQU</v>
      </c>
      <c r="B524" s="79">
        <f>ACUMULADO!$AZ$110</f>
        <v>0</v>
      </c>
      <c r="C524" s="79">
        <f>ACUMULADO!$AZ$111</f>
        <v>0</v>
      </c>
      <c r="D524" s="79"/>
      <c r="E524" s="79"/>
      <c r="F524" s="116"/>
      <c r="G524" s="112">
        <f>IFERROR(+C524*100/B524,0)</f>
        <v>0</v>
      </c>
      <c r="H524" s="113"/>
      <c r="I524" s="113"/>
      <c r="J524" s="114"/>
      <c r="K524" s="135"/>
      <c r="L524"/>
      <c r="M524"/>
      <c r="N524"/>
      <c r="O524"/>
      <c r="P524"/>
      <c r="Q524"/>
      <c r="R524"/>
      <c r="S524"/>
      <c r="T524" s="13"/>
      <c r="U524" s="136"/>
      <c r="V524" s="143"/>
      <c r="W524" s="136"/>
      <c r="X524" s="13"/>
      <c r="Y524" s="13"/>
      <c r="Z524" s="13"/>
    </row>
    <row r="525" spans="1:26" s="137" customFormat="1" ht="18" hidden="1" customHeight="1" x14ac:dyDescent="0.25">
      <c r="A525" s="111" t="str">
        <f>Config!$B$23</f>
        <v>CALZ</v>
      </c>
      <c r="B525" s="79">
        <f>ACUMULADO!$BA$110</f>
        <v>0</v>
      </c>
      <c r="C525" s="79">
        <f>ACUMULADO!$BA$111</f>
        <v>0</v>
      </c>
      <c r="D525" s="79"/>
      <c r="E525" s="79"/>
      <c r="F525" s="116"/>
      <c r="G525" s="112">
        <f t="shared" si="145"/>
        <v>0</v>
      </c>
      <c r="H525" s="113"/>
      <c r="I525" s="113"/>
      <c r="J525" s="114"/>
      <c r="K525"/>
      <c r="L525"/>
      <c r="M525"/>
      <c r="N525"/>
      <c r="O525"/>
      <c r="P525"/>
      <c r="Q525"/>
      <c r="R525"/>
      <c r="S525"/>
      <c r="T525" s="13"/>
      <c r="U525" s="136"/>
      <c r="V525" s="101"/>
      <c r="W525" s="136"/>
      <c r="X525" s="13"/>
      <c r="Y525" s="13"/>
      <c r="Z525" s="13"/>
    </row>
    <row r="526" spans="1:26" ht="18" hidden="1" customHeight="1" x14ac:dyDescent="0.25">
      <c r="A526" s="111" t="str">
        <f>Config!$B$24</f>
        <v>PUEB</v>
      </c>
      <c r="B526" s="79">
        <f>ACUMULADO!$BB$110</f>
        <v>0</v>
      </c>
      <c r="C526" s="79">
        <f>ACUMULADO!$BB$111</f>
        <v>0</v>
      </c>
      <c r="D526" s="79"/>
      <c r="E526" s="79"/>
      <c r="F526" s="116"/>
      <c r="G526" s="112">
        <f t="shared" si="145"/>
        <v>0</v>
      </c>
      <c r="H526" s="113"/>
      <c r="I526" s="113"/>
      <c r="J526" s="114"/>
      <c r="K526" s="135"/>
      <c r="T526" s="13"/>
      <c r="V526" s="63"/>
      <c r="W526" s="78"/>
    </row>
    <row r="527" spans="1:26" s="137" customFormat="1" ht="18" hidden="1" customHeight="1" x14ac:dyDescent="0.25">
      <c r="A527" s="141" t="s">
        <v>141</v>
      </c>
      <c r="H527"/>
      <c r="I527"/>
      <c r="J527"/>
      <c r="K527"/>
      <c r="L527"/>
      <c r="M527"/>
      <c r="N527"/>
      <c r="O527"/>
      <c r="P527"/>
      <c r="Q527"/>
      <c r="R527"/>
      <c r="S527"/>
      <c r="T527" s="13"/>
      <c r="U527" s="136"/>
      <c r="V527" s="101"/>
      <c r="W527" s="136"/>
      <c r="X527" s="13"/>
      <c r="Y527" s="13"/>
      <c r="Z527" s="13"/>
    </row>
    <row r="528" spans="1:26" s="137" customFormat="1" ht="18" hidden="1" customHeight="1" x14ac:dyDescent="0.25">
      <c r="A528" s="141"/>
      <c r="H528"/>
      <c r="I528"/>
      <c r="J528"/>
      <c r="K528"/>
      <c r="L528"/>
      <c r="M528"/>
      <c r="N528"/>
      <c r="O528"/>
      <c r="P528"/>
      <c r="Q528"/>
      <c r="R528"/>
      <c r="S528"/>
      <c r="T528" s="13"/>
      <c r="U528" s="136"/>
      <c r="V528" s="101"/>
      <c r="W528" s="136"/>
      <c r="X528" s="13"/>
      <c r="Y528" s="13"/>
      <c r="Z528" s="13"/>
    </row>
    <row r="529" spans="1:26" s="137" customFormat="1" ht="18" hidden="1" customHeight="1" x14ac:dyDescent="0.25">
      <c r="A529" s="141"/>
      <c r="H529"/>
      <c r="I529"/>
      <c r="J529"/>
      <c r="K529"/>
      <c r="L529"/>
      <c r="M529"/>
      <c r="N529"/>
      <c r="O529"/>
      <c r="P529"/>
      <c r="Q529"/>
      <c r="R529"/>
      <c r="S529"/>
      <c r="T529" s="13"/>
      <c r="U529" s="136"/>
      <c r="V529" s="101"/>
      <c r="W529" s="136"/>
      <c r="X529" s="13"/>
      <c r="Y529" s="13"/>
      <c r="Z529" s="13"/>
    </row>
    <row r="530" spans="1:26" s="137" customFormat="1" ht="18" hidden="1" customHeight="1" x14ac:dyDescent="0.25">
      <c r="A530" s="141"/>
      <c r="H530"/>
      <c r="I530"/>
      <c r="J530"/>
      <c r="K530"/>
      <c r="L530"/>
      <c r="M530"/>
      <c r="N530"/>
      <c r="O530"/>
      <c r="P530"/>
      <c r="Q530"/>
      <c r="R530"/>
      <c r="S530"/>
      <c r="T530" s="13"/>
      <c r="U530" s="136"/>
      <c r="V530" s="101"/>
      <c r="W530" s="136"/>
      <c r="X530" s="13"/>
      <c r="Y530" s="13"/>
      <c r="Z530" s="13"/>
    </row>
    <row r="531" spans="1:26" s="137" customFormat="1" ht="18" hidden="1" customHeight="1" x14ac:dyDescent="0.25">
      <c r="A531" s="141"/>
      <c r="H531"/>
      <c r="I531"/>
      <c r="J531"/>
      <c r="K531"/>
      <c r="L531"/>
      <c r="M531"/>
      <c r="N531"/>
      <c r="O531"/>
      <c r="P531"/>
      <c r="Q531"/>
      <c r="R531"/>
      <c r="S531"/>
      <c r="T531" s="13"/>
      <c r="U531" s="136"/>
      <c r="V531" s="101"/>
      <c r="W531" s="136"/>
      <c r="X531" s="13"/>
      <c r="Y531" s="13"/>
      <c r="Z531" s="13"/>
    </row>
    <row r="532" spans="1:26" s="137" customFormat="1" ht="18" hidden="1" customHeight="1" x14ac:dyDescent="0.25">
      <c r="A532" s="117"/>
      <c r="B532" s="83"/>
      <c r="C532" s="81"/>
      <c r="D532" s="83"/>
      <c r="E532" s="83"/>
      <c r="F532" s="83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 s="13"/>
      <c r="U532" s="136"/>
      <c r="V532" s="101"/>
      <c r="W532" s="136"/>
      <c r="X532" s="13"/>
      <c r="Y532" s="13"/>
      <c r="Z532" s="13"/>
    </row>
    <row r="533" spans="1:26" s="137" customFormat="1" ht="18" hidden="1" customHeight="1" x14ac:dyDescent="0.25">
      <c r="A533" s="117"/>
      <c r="B533" s="83"/>
      <c r="C533" s="81"/>
      <c r="D533" s="83"/>
      <c r="E533" s="83"/>
      <c r="F533" s="8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 s="13"/>
      <c r="U533" s="136"/>
      <c r="V533" s="101"/>
      <c r="W533" s="136"/>
      <c r="X533" s="13"/>
      <c r="Y533" s="13"/>
      <c r="Z533" s="13"/>
    </row>
    <row r="534" spans="1:26" s="137" customFormat="1" ht="18" hidden="1" customHeight="1" x14ac:dyDescent="0.25">
      <c r="A534" s="117"/>
      <c r="B534" s="83"/>
      <c r="C534" s="81"/>
      <c r="D534" s="83"/>
      <c r="E534" s="83"/>
      <c r="F534" s="83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 s="13"/>
      <c r="U534" s="136"/>
      <c r="V534" s="101"/>
      <c r="W534" s="136"/>
      <c r="X534" s="13"/>
      <c r="Y534" s="13"/>
      <c r="Z534" s="13"/>
    </row>
    <row r="535" spans="1:26" ht="18" hidden="1" customHeight="1" x14ac:dyDescent="0.25">
      <c r="I535"/>
      <c r="J535"/>
      <c r="T535" s="13"/>
      <c r="W535" s="78"/>
    </row>
    <row r="536" spans="1:26" ht="18" hidden="1" customHeight="1" x14ac:dyDescent="0.25">
      <c r="A536" s="84" t="s">
        <v>142</v>
      </c>
      <c r="H536" s="135"/>
      <c r="I536" s="135"/>
      <c r="J536" s="135"/>
      <c r="K536" s="135"/>
      <c r="T536" s="13"/>
      <c r="W536" s="78"/>
    </row>
    <row r="537" spans="1:26" ht="48" hidden="1" customHeight="1" thickBot="1" x14ac:dyDescent="0.25">
      <c r="A537" s="86" t="s">
        <v>2</v>
      </c>
      <c r="B537" s="87" t="s">
        <v>143</v>
      </c>
      <c r="C537" s="88" t="s">
        <v>144</v>
      </c>
      <c r="D537" s="87"/>
      <c r="E537" s="87"/>
      <c r="F537" s="89"/>
      <c r="G537" s="90" t="s">
        <v>10</v>
      </c>
      <c r="H537" s="91"/>
      <c r="I537" s="91"/>
      <c r="J537" s="91"/>
      <c r="K537" s="135"/>
      <c r="T537" s="13"/>
      <c r="V537" s="77" t="s">
        <v>145</v>
      </c>
      <c r="W537" s="78"/>
    </row>
    <row r="538" spans="1:26" ht="18" hidden="1" customHeight="1" thickBot="1" x14ac:dyDescent="0.3">
      <c r="A538" s="97" t="str">
        <f>Config!$B$15</f>
        <v>RED</v>
      </c>
      <c r="B538" s="98">
        <f>SUM(B539:B546)</f>
        <v>0</v>
      </c>
      <c r="C538" s="98">
        <f>SUM(C539:C547)</f>
        <v>0</v>
      </c>
      <c r="D538" s="98"/>
      <c r="E538" s="98"/>
      <c r="F538" s="99"/>
      <c r="G538" s="98">
        <f t="shared" ref="G538:G547" si="146">IFERROR(+C538*100/B538,0)</f>
        <v>0</v>
      </c>
      <c r="H538" s="100"/>
      <c r="I538" s="100"/>
      <c r="J538" s="98"/>
      <c r="K538" s="135"/>
      <c r="T538" s="13"/>
      <c r="V538" s="115" t="str">
        <f>$V$1&amp;"  "&amp;V537&amp;"  "&amp;$V$3&amp;"  "&amp;$V$2</f>
        <v>RED. MOYOBAMBA:  RECIEN NACIDOS PREMATUROS (&lt;37 SEMANAS)/ TOTAL DE RN  - POR MICROREDES :   ENERO - DICIEMBRE 2022</v>
      </c>
      <c r="W538" s="78"/>
    </row>
    <row r="539" spans="1:26" s="137" customFormat="1" ht="18" hidden="1" customHeight="1" x14ac:dyDescent="0.25">
      <c r="A539" s="105" t="str">
        <f>Config!$B$16</f>
        <v>HOSP</v>
      </c>
      <c r="B539" s="106">
        <f>ACUMULADO!$AT$110</f>
        <v>0</v>
      </c>
      <c r="C539" s="106">
        <f>ACUMULADO!$AT$112</f>
        <v>0</v>
      </c>
      <c r="D539" s="106"/>
      <c r="E539" s="106"/>
      <c r="F539" s="107"/>
      <c r="G539" s="108">
        <f t="shared" si="146"/>
        <v>0</v>
      </c>
      <c r="H539" s="109"/>
      <c r="I539" s="109"/>
      <c r="J539" s="110"/>
      <c r="K539" s="135"/>
      <c r="L539"/>
      <c r="M539"/>
      <c r="N539"/>
      <c r="O539"/>
      <c r="P539"/>
      <c r="Q539"/>
      <c r="R539"/>
      <c r="S539"/>
      <c r="T539" s="13"/>
      <c r="U539" s="136"/>
      <c r="V539" s="77" t="e">
        <f>"El gráfico muestra el avance en %,con resultado "&amp;(V540)&amp;",  donde según los diagnosticados es de "&amp;ROUNDUP(B538,0)&amp;" niños. Encontrando un total de "&amp;C538&amp;" seguimientos, y la brecha es "&amp;ROUNDUP(#REF!,0)&amp;" donde el objetivo es al 100 % de seguimiento o control oportuno."</f>
        <v>#REF!</v>
      </c>
      <c r="W539" s="136"/>
      <c r="X539" s="13"/>
      <c r="Y539" s="13"/>
      <c r="Z539" s="13"/>
    </row>
    <row r="540" spans="1:26" s="137" customFormat="1" ht="18" hidden="1" customHeight="1" x14ac:dyDescent="0.25">
      <c r="A540" s="111" t="str">
        <f>Config!$B$17</f>
        <v>LLUI</v>
      </c>
      <c r="B540" s="79">
        <f>ACUMULADO!$AU$110</f>
        <v>0</v>
      </c>
      <c r="C540" s="79">
        <f>ACUMULADO!$AU$112</f>
        <v>0</v>
      </c>
      <c r="D540" s="79"/>
      <c r="E540" s="79"/>
      <c r="F540" s="116"/>
      <c r="G540" s="112">
        <f t="shared" si="146"/>
        <v>0</v>
      </c>
      <c r="H540" s="113"/>
      <c r="I540" s="113"/>
      <c r="J540" s="114"/>
      <c r="K540"/>
      <c r="L540"/>
      <c r="M540"/>
      <c r="N540"/>
      <c r="O540"/>
      <c r="P540"/>
      <c r="Q540"/>
      <c r="R540"/>
      <c r="S540"/>
      <c r="T540" s="13"/>
      <c r="U540" s="136"/>
      <c r="V540" s="77" t="str">
        <f>IF(G538&lt;=$H$3,"DEFICIENTE",IF(G538&gt;$H$3,IF(G538&lt;$I$3,"en PROCESO",IF(G538&gt;=$I$3,"OPTIMO",""))))</f>
        <v>DEFICIENTE</v>
      </c>
      <c r="W540" s="13"/>
      <c r="X540" s="13"/>
      <c r="Y540" s="13"/>
      <c r="Z540" s="13"/>
    </row>
    <row r="541" spans="1:26" s="137" customFormat="1" ht="18" hidden="1" customHeight="1" x14ac:dyDescent="0.25">
      <c r="A541" s="111" t="str">
        <f>Config!$B$18</f>
        <v>JERI</v>
      </c>
      <c r="B541" s="79">
        <f>ACUMULADO!$AV$110</f>
        <v>0</v>
      </c>
      <c r="C541" s="79">
        <f>ACUMULADO!$AV$112</f>
        <v>0</v>
      </c>
      <c r="D541" s="79"/>
      <c r="E541" s="79"/>
      <c r="F541" s="116"/>
      <c r="G541" s="112">
        <f t="shared" si="146"/>
        <v>0</v>
      </c>
      <c r="H541" s="113"/>
      <c r="I541" s="113"/>
      <c r="J541" s="114"/>
      <c r="K541"/>
      <c r="L541"/>
      <c r="M541"/>
      <c r="N541"/>
      <c r="O541"/>
      <c r="P541"/>
      <c r="Q541"/>
      <c r="R541"/>
      <c r="S541"/>
      <c r="T541" s="13"/>
      <c r="U541" s="136"/>
      <c r="V541" s="77"/>
      <c r="W541" s="78"/>
      <c r="X541" s="13"/>
      <c r="Y541" s="13"/>
      <c r="Z541" s="13"/>
    </row>
    <row r="542" spans="1:26" s="137" customFormat="1" ht="18" hidden="1" customHeight="1" x14ac:dyDescent="0.25">
      <c r="A542" s="111" t="str">
        <f>Config!$B$19</f>
        <v>YANT</v>
      </c>
      <c r="B542" s="79">
        <f>ACUMULADO!$AW$110</f>
        <v>0</v>
      </c>
      <c r="C542" s="79">
        <f>ACUMULADO!$AW$112</f>
        <v>0</v>
      </c>
      <c r="D542" s="79"/>
      <c r="E542" s="79"/>
      <c r="F542" s="116"/>
      <c r="G542" s="112">
        <f t="shared" si="146"/>
        <v>0</v>
      </c>
      <c r="H542" s="113"/>
      <c r="I542" s="113"/>
      <c r="J542" s="114"/>
      <c r="K542"/>
      <c r="L542"/>
      <c r="M542"/>
      <c r="N542"/>
      <c r="O542"/>
      <c r="P542"/>
      <c r="Q542"/>
      <c r="R542"/>
      <c r="S542"/>
      <c r="T542" s="13"/>
      <c r="U542" s="136"/>
      <c r="V542" s="77"/>
      <c r="W542" s="78"/>
      <c r="X542" s="13"/>
      <c r="Y542" s="13"/>
      <c r="Z542" s="13"/>
    </row>
    <row r="543" spans="1:26" s="137" customFormat="1" ht="18" hidden="1" customHeight="1" x14ac:dyDescent="0.25">
      <c r="A543" s="111" t="str">
        <f>Config!$B$20</f>
        <v>SORI</v>
      </c>
      <c r="B543" s="79">
        <f>ACUMULADO!$AX$110</f>
        <v>0</v>
      </c>
      <c r="C543" s="79">
        <f>ACUMULADO!$AX$112</f>
        <v>0</v>
      </c>
      <c r="D543" s="79"/>
      <c r="E543" s="79"/>
      <c r="F543" s="116"/>
      <c r="G543" s="112">
        <f t="shared" si="146"/>
        <v>0</v>
      </c>
      <c r="H543" s="113"/>
      <c r="I543" s="113"/>
      <c r="J543" s="114"/>
      <c r="K543"/>
      <c r="L543"/>
      <c r="M543"/>
      <c r="N543"/>
      <c r="O543"/>
      <c r="P543"/>
      <c r="Q543"/>
      <c r="R543"/>
      <c r="S543"/>
      <c r="T543" s="13"/>
      <c r="U543" s="136"/>
      <c r="V543" s="77"/>
      <c r="W543" s="78"/>
      <c r="X543" s="13"/>
      <c r="Y543" s="13"/>
      <c r="Z543" s="13"/>
    </row>
    <row r="544" spans="1:26" s="137" customFormat="1" ht="18" hidden="1" customHeight="1" x14ac:dyDescent="0.25">
      <c r="A544" s="111" t="str">
        <f>Config!$B$21</f>
        <v>JEPE</v>
      </c>
      <c r="B544" s="79">
        <f>ACUMULADO!$AY$110</f>
        <v>0</v>
      </c>
      <c r="C544" s="79">
        <f>ACUMULADO!$AY$112</f>
        <v>0</v>
      </c>
      <c r="D544" s="79"/>
      <c r="E544" s="79"/>
      <c r="F544" s="116"/>
      <c r="G544" s="112">
        <f>IFERROR(+C544*100/B544,0)</f>
        <v>0</v>
      </c>
      <c r="H544" s="113"/>
      <c r="I544" s="113"/>
      <c r="J544" s="114"/>
      <c r="K544"/>
      <c r="L544"/>
      <c r="M544"/>
      <c r="N544"/>
      <c r="O544"/>
      <c r="P544"/>
      <c r="Q544"/>
      <c r="R544"/>
      <c r="S544"/>
      <c r="T544" s="13"/>
      <c r="U544" s="136"/>
      <c r="V544" s="63"/>
      <c r="W544" s="13"/>
      <c r="X544" s="13"/>
      <c r="Y544" s="13"/>
      <c r="Z544" s="13"/>
    </row>
    <row r="545" spans="1:26" s="137" customFormat="1" ht="18" hidden="1" customHeight="1" x14ac:dyDescent="0.25">
      <c r="A545" s="111" t="str">
        <f>Config!$B$22</f>
        <v>ROQU</v>
      </c>
      <c r="B545" s="79">
        <f>ACUMULADO!$AZ$110</f>
        <v>0</v>
      </c>
      <c r="C545" s="79">
        <f>ACUMULADO!$AZ$112</f>
        <v>0</v>
      </c>
      <c r="D545" s="79"/>
      <c r="E545" s="79"/>
      <c r="F545" s="116"/>
      <c r="G545" s="112">
        <f>IFERROR(+C545*100/B545,0)</f>
        <v>0</v>
      </c>
      <c r="H545" s="113"/>
      <c r="I545" s="113"/>
      <c r="J545" s="114"/>
      <c r="K545"/>
      <c r="L545"/>
      <c r="M545"/>
      <c r="N545"/>
      <c r="O545"/>
      <c r="P545"/>
      <c r="Q545"/>
      <c r="R545"/>
      <c r="S545"/>
      <c r="T545" s="13"/>
      <c r="U545" s="136"/>
      <c r="V545" s="143"/>
      <c r="W545" s="136"/>
      <c r="X545" s="13"/>
      <c r="Y545" s="13"/>
      <c r="Z545" s="13"/>
    </row>
    <row r="546" spans="1:26" s="137" customFormat="1" ht="18" hidden="1" customHeight="1" x14ac:dyDescent="0.25">
      <c r="A546" s="111" t="str">
        <f>Config!$B$23</f>
        <v>CALZ</v>
      </c>
      <c r="B546" s="79">
        <f>ACUMULADO!$BA$110</f>
        <v>0</v>
      </c>
      <c r="C546" s="79">
        <f>ACUMULADO!$BA$111</f>
        <v>0</v>
      </c>
      <c r="D546" s="79"/>
      <c r="E546" s="79"/>
      <c r="F546" s="116"/>
      <c r="G546" s="112">
        <f t="shared" si="146"/>
        <v>0</v>
      </c>
      <c r="H546" s="113"/>
      <c r="I546" s="113"/>
      <c r="J546" s="114"/>
      <c r="K546"/>
      <c r="L546"/>
      <c r="M546"/>
      <c r="N546"/>
      <c r="O546"/>
      <c r="P546"/>
      <c r="Q546"/>
      <c r="R546"/>
      <c r="S546"/>
      <c r="T546" s="13"/>
      <c r="U546" s="76"/>
      <c r="V546" s="101"/>
      <c r="W546" s="13"/>
      <c r="X546" s="13"/>
      <c r="Y546" s="13"/>
      <c r="Z546" s="13"/>
    </row>
    <row r="547" spans="1:26" s="137" customFormat="1" ht="18" hidden="1" customHeight="1" x14ac:dyDescent="0.25">
      <c r="A547" s="111" t="str">
        <f>Config!$B$24</f>
        <v>PUEB</v>
      </c>
      <c r="B547" s="79">
        <f>ACUMULADO!$BB$110</f>
        <v>0</v>
      </c>
      <c r="C547" s="79">
        <f>ACUMULADO!$BB$112</f>
        <v>0</v>
      </c>
      <c r="D547" s="79"/>
      <c r="E547" s="79"/>
      <c r="F547" s="116"/>
      <c r="G547" s="112">
        <f t="shared" si="146"/>
        <v>0</v>
      </c>
      <c r="H547" s="113"/>
      <c r="I547" s="113"/>
      <c r="J547" s="114"/>
      <c r="K547" s="135"/>
      <c r="L547"/>
      <c r="M547"/>
      <c r="N547"/>
      <c r="O547"/>
      <c r="P547"/>
      <c r="Q547"/>
      <c r="R547"/>
      <c r="S547"/>
      <c r="T547" s="13"/>
      <c r="U547" s="78"/>
      <c r="V547" s="143"/>
      <c r="W547" s="13"/>
      <c r="X547" s="13"/>
      <c r="Y547" s="13"/>
      <c r="Z547" s="13"/>
    </row>
    <row r="548" spans="1:26" s="137" customFormat="1" ht="18" hidden="1" customHeight="1" x14ac:dyDescent="0.25">
      <c r="A548" s="141" t="s">
        <v>141</v>
      </c>
      <c r="H548"/>
      <c r="I548"/>
      <c r="J548"/>
      <c r="K548"/>
      <c r="L548"/>
      <c r="M548"/>
      <c r="N548"/>
      <c r="O548"/>
      <c r="P548"/>
      <c r="Q548"/>
      <c r="R548"/>
      <c r="S548"/>
      <c r="T548" s="13"/>
      <c r="U548" s="76"/>
      <c r="V548" s="101"/>
      <c r="W548" s="13"/>
      <c r="X548" s="13"/>
      <c r="Y548" s="13"/>
      <c r="Z548" s="13"/>
    </row>
    <row r="549" spans="1:26" s="137" customFormat="1" ht="18" hidden="1" customHeight="1" x14ac:dyDescent="0.25">
      <c r="A549" s="141"/>
      <c r="H549"/>
      <c r="I549"/>
      <c r="J549"/>
      <c r="K549"/>
      <c r="L549"/>
      <c r="M549"/>
      <c r="N549"/>
      <c r="O549"/>
      <c r="P549"/>
      <c r="Q549"/>
      <c r="R549"/>
      <c r="S549"/>
      <c r="T549" s="13"/>
      <c r="U549" s="76"/>
      <c r="V549" s="101"/>
      <c r="W549" s="13"/>
      <c r="X549" s="13"/>
      <c r="Y549" s="13"/>
      <c r="Z549" s="13"/>
    </row>
    <row r="550" spans="1:26" s="137" customFormat="1" ht="18" hidden="1" customHeight="1" x14ac:dyDescent="0.25">
      <c r="A550" s="141"/>
      <c r="K550"/>
      <c r="L550"/>
      <c r="M550"/>
      <c r="N550"/>
      <c r="O550"/>
      <c r="P550"/>
      <c r="Q550"/>
      <c r="R550"/>
      <c r="S550"/>
      <c r="T550" s="13"/>
      <c r="U550" s="76"/>
      <c r="V550" s="101"/>
      <c r="W550" s="13"/>
      <c r="X550" s="13"/>
      <c r="Y550" s="13"/>
      <c r="Z550" s="13"/>
    </row>
    <row r="551" spans="1:26" s="137" customFormat="1" ht="18" hidden="1" customHeight="1" x14ac:dyDescent="0.25">
      <c r="A551" s="141"/>
      <c r="K551"/>
      <c r="L551"/>
      <c r="M551"/>
      <c r="N551"/>
      <c r="O551"/>
      <c r="P551"/>
      <c r="Q551"/>
      <c r="R551"/>
      <c r="S551"/>
      <c r="T551" s="13"/>
      <c r="U551" s="76"/>
      <c r="V551" s="101"/>
      <c r="W551" s="13"/>
      <c r="X551" s="13"/>
      <c r="Y551" s="13"/>
      <c r="Z551" s="13"/>
    </row>
    <row r="552" spans="1:26" s="137" customFormat="1" ht="18" hidden="1" customHeight="1" x14ac:dyDescent="0.25">
      <c r="A552" s="141"/>
      <c r="K552"/>
      <c r="L552"/>
      <c r="M552"/>
      <c r="N552"/>
      <c r="O552"/>
      <c r="P552"/>
      <c r="Q552"/>
      <c r="R552"/>
      <c r="S552"/>
      <c r="T552" s="13"/>
      <c r="U552" s="76"/>
      <c r="V552" s="101"/>
      <c r="W552" s="13"/>
      <c r="X552" s="13"/>
      <c r="Y552" s="13"/>
      <c r="Z552" s="13"/>
    </row>
    <row r="553" spans="1:26" s="137" customFormat="1" ht="18" hidden="1" customHeight="1" x14ac:dyDescent="0.25">
      <c r="A553" s="141"/>
      <c r="K553"/>
      <c r="L553"/>
      <c r="M553"/>
      <c r="N553"/>
      <c r="O553"/>
      <c r="P553"/>
      <c r="Q553"/>
      <c r="R553"/>
      <c r="S553"/>
      <c r="T553" s="13"/>
      <c r="U553" s="76"/>
      <c r="V553" s="101"/>
      <c r="W553" s="13"/>
      <c r="X553" s="13"/>
      <c r="Y553" s="13"/>
      <c r="Z553" s="13"/>
    </row>
    <row r="554" spans="1:26" s="137" customFormat="1" ht="18" hidden="1" customHeight="1" x14ac:dyDescent="0.25">
      <c r="A554" s="117"/>
      <c r="B554" s="83"/>
      <c r="C554" s="81"/>
      <c r="D554" s="83"/>
      <c r="E554" s="83"/>
      <c r="F554" s="83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 s="13"/>
      <c r="U554" s="136"/>
      <c r="V554" s="101"/>
      <c r="W554" s="136"/>
      <c r="X554" s="13"/>
      <c r="Y554" s="13"/>
      <c r="Z554" s="13"/>
    </row>
    <row r="555" spans="1:26" hidden="1" x14ac:dyDescent="0.25"/>
    <row r="556" spans="1:26" hidden="1" x14ac:dyDescent="0.25"/>
  </sheetData>
  <pageMargins left="0.31496062992125984" right="0.31496062992125984" top="0.59055118110236227" bottom="0.31496062992125984" header="0.31496062992125984" footer="0.31496062992125984"/>
  <pageSetup paperSize="9" scale="96" orientation="portrait" r:id="rId1"/>
  <rowBreaks count="1" manualBreakCount="1">
    <brk id="41" min="11" max="1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EEF1CB"/>
  </sheetPr>
  <dimension ref="A1:AS271"/>
  <sheetViews>
    <sheetView showGridLines="0" tabSelected="1" topLeftCell="A163" zoomScale="85" zoomScaleNormal="85" zoomScaleSheetLayoutView="85" workbookViewId="0">
      <selection activeCell="W25" sqref="W25"/>
    </sheetView>
  </sheetViews>
  <sheetFormatPr baseColWidth="10" defaultColWidth="11.42578125" defaultRowHeight="15" x14ac:dyDescent="0.25"/>
  <cols>
    <col min="1" max="1" width="19.140625" style="5" customWidth="1"/>
    <col min="2" max="2" width="7.7109375" customWidth="1"/>
    <col min="3" max="3" width="8.42578125" style="81" customWidth="1"/>
    <col min="4" max="4" width="8.140625" style="82" customWidth="1"/>
    <col min="5" max="5" width="9" style="82" customWidth="1"/>
    <col min="6" max="6" width="7.5703125" style="83" customWidth="1"/>
    <col min="7" max="7" width="6.5703125" style="83" customWidth="1"/>
    <col min="8" max="8" width="8.5703125" style="83" customWidth="1"/>
    <col min="9" max="9" width="8.5703125" style="137" customWidth="1"/>
    <col min="10" max="10" width="7.85546875" style="137" customWidth="1"/>
    <col min="11" max="11" width="6.28515625" customWidth="1"/>
    <col min="12" max="12" width="1.5703125" customWidth="1"/>
    <col min="13" max="13" width="14.42578125" customWidth="1"/>
    <col min="14" max="14" width="12.5703125" customWidth="1"/>
    <col min="15" max="15" width="16.28515625" customWidth="1"/>
    <col min="16" max="16" width="25.140625" customWidth="1"/>
    <col min="17" max="17" width="13" customWidth="1"/>
    <col min="18" max="18" width="12.42578125" customWidth="1"/>
    <col min="19" max="19" width="1.85546875" customWidth="1"/>
    <col min="20" max="20" width="1.42578125" style="13" customWidth="1"/>
    <col min="21" max="21" width="2.5703125" style="76" customWidth="1"/>
    <col min="22" max="22" width="20.28515625" style="74" customWidth="1"/>
    <col min="23" max="23" width="15.85546875" style="13" customWidth="1"/>
    <col min="24" max="24" width="22.7109375" style="13" customWidth="1"/>
    <col min="25" max="25" width="15.28515625" style="13" customWidth="1"/>
    <col min="26" max="26" width="16.85546875" style="13" customWidth="1"/>
    <col min="27" max="27" width="2" style="13" customWidth="1"/>
    <col min="28" max="28" width="7.85546875" customWidth="1"/>
    <col min="33" max="33" width="11.42578125" style="6"/>
    <col min="38" max="38" width="26.7109375" customWidth="1"/>
    <col min="40" max="40" width="11.140625" customWidth="1"/>
    <col min="41" max="41" width="10.5703125" customWidth="1"/>
  </cols>
  <sheetData>
    <row r="1" spans="1:43" ht="18" customHeight="1" x14ac:dyDescent="0.25">
      <c r="B1" s="182" t="s">
        <v>176</v>
      </c>
      <c r="E1" s="182" t="s">
        <v>14</v>
      </c>
      <c r="F1" s="182"/>
      <c r="H1" s="6" t="s">
        <v>15</v>
      </c>
      <c r="I1" s="6"/>
      <c r="J1"/>
      <c r="T1"/>
      <c r="V1" s="78" t="str">
        <f>Config!$B$2</f>
        <v>RED. MOYOBAMBA:</v>
      </c>
      <c r="AA1" s="30"/>
      <c r="AB1" s="30"/>
      <c r="AC1" s="30"/>
      <c r="AD1" s="13"/>
      <c r="AE1" s="13"/>
      <c r="AF1" s="13"/>
      <c r="AG1" s="127"/>
    </row>
    <row r="2" spans="1:43" ht="18" customHeight="1" x14ac:dyDescent="0.25">
      <c r="B2" s="79" t="s">
        <v>13</v>
      </c>
      <c r="C2" s="79" t="s">
        <v>11</v>
      </c>
      <c r="E2" s="79" t="s">
        <v>13</v>
      </c>
      <c r="F2" s="79" t="s">
        <v>11</v>
      </c>
      <c r="G2"/>
      <c r="H2" s="79" t="s">
        <v>13</v>
      </c>
      <c r="I2" s="79" t="s">
        <v>11</v>
      </c>
      <c r="J2"/>
      <c r="T2"/>
      <c r="V2" s="78" t="str">
        <f>Config!$C$12&amp;" - " &amp; Config!$D$12  &amp;" "&amp;Config!$E$12</f>
        <v>ENERO - DICIEMBRE 2022</v>
      </c>
      <c r="AA2" s="30"/>
      <c r="AB2" s="30"/>
      <c r="AC2" s="30"/>
      <c r="AD2" s="13"/>
      <c r="AE2" s="13"/>
      <c r="AF2" s="13"/>
      <c r="AG2" s="127"/>
    </row>
    <row r="3" spans="1:43" ht="18" customHeight="1" x14ac:dyDescent="0.25">
      <c r="B3" s="80">
        <v>20</v>
      </c>
      <c r="C3" s="80">
        <v>10</v>
      </c>
      <c r="E3" s="80">
        <f>Config!$G$3</f>
        <v>90</v>
      </c>
      <c r="F3" s="80">
        <f>Config!$I$3</f>
        <v>100</v>
      </c>
      <c r="H3" s="80">
        <f>Config!$K$3</f>
        <v>90</v>
      </c>
      <c r="I3" s="80">
        <f>Config!$M$3</f>
        <v>100</v>
      </c>
      <c r="J3"/>
      <c r="T3"/>
      <c r="V3" s="78" t="str">
        <f>Config!$B$3</f>
        <v xml:space="preserve">- POR MICROREDES : </v>
      </c>
      <c r="AA3" s="30"/>
      <c r="AB3" s="30"/>
      <c r="AC3" s="30"/>
      <c r="AD3" s="13"/>
      <c r="AE3" s="13"/>
      <c r="AF3" s="13"/>
      <c r="AG3" s="127"/>
    </row>
    <row r="4" spans="1:43" ht="18" customHeight="1" x14ac:dyDescent="0.25">
      <c r="G4"/>
      <c r="H4"/>
      <c r="I4"/>
      <c r="J4"/>
      <c r="T4"/>
      <c r="V4" s="78" t="str">
        <f>Config!$B$4</f>
        <v>FUENTE: HISMINSA - Oficina de Gestión de la  Información Red. Moyobamba</v>
      </c>
      <c r="AA4" s="30"/>
      <c r="AB4" s="30"/>
      <c r="AC4" s="30"/>
      <c r="AD4" s="13"/>
      <c r="AE4" s="13"/>
      <c r="AF4" s="13"/>
      <c r="AG4" s="127"/>
    </row>
    <row r="5" spans="1:43" s="137" customFormat="1" ht="18" customHeight="1" x14ac:dyDescent="0.25">
      <c r="A5" s="5" t="str">
        <f>METAS!$B$15</f>
        <v xml:space="preserve"> PROPORCIÓN DE NIÑOS  MENORES DE 5 AÑOS  DE EDAD CON DCI </v>
      </c>
      <c r="B5"/>
      <c r="C5" s="81"/>
      <c r="D5" s="82"/>
      <c r="E5" s="155"/>
      <c r="F5" s="156"/>
      <c r="G5" s="155"/>
      <c r="H5" s="157">
        <v>6.4</v>
      </c>
      <c r="I5" s="158"/>
      <c r="J5" s="159">
        <v>8.1</v>
      </c>
      <c r="K5"/>
      <c r="L5"/>
      <c r="M5"/>
      <c r="N5"/>
      <c r="O5"/>
      <c r="P5"/>
      <c r="Q5"/>
      <c r="R5"/>
      <c r="S5"/>
      <c r="T5"/>
      <c r="U5" s="136"/>
      <c r="V5" s="74"/>
      <c r="W5" s="13"/>
      <c r="X5" s="13"/>
      <c r="Y5" s="13"/>
      <c r="Z5" s="136"/>
      <c r="AA5" s="13"/>
      <c r="AB5" s="13"/>
      <c r="AC5" s="13"/>
      <c r="AD5" s="13"/>
      <c r="AE5" s="13"/>
      <c r="AF5" s="13"/>
      <c r="AG5" s="127"/>
      <c r="AH5"/>
      <c r="AI5"/>
      <c r="AJ5"/>
      <c r="AL5" t="str">
        <f t="shared" ref="AL5:AL15" si="0">A5</f>
        <v xml:space="preserve"> PROPORCIÓN DE NIÑOS  MENORES DE 5 AÑOS  DE EDAD CON DCI </v>
      </c>
      <c r="AM5"/>
      <c r="AN5"/>
      <c r="AO5"/>
      <c r="AP5"/>
      <c r="AQ5"/>
    </row>
    <row r="6" spans="1:43" s="137" customFormat="1" ht="48" customHeight="1" thickBot="1" x14ac:dyDescent="0.3">
      <c r="A6" s="86" t="s">
        <v>2</v>
      </c>
      <c r="B6" s="87" t="s">
        <v>146</v>
      </c>
      <c r="C6" s="88" t="s">
        <v>117</v>
      </c>
      <c r="D6" s="87" t="s">
        <v>197</v>
      </c>
      <c r="E6" s="87"/>
      <c r="F6" s="89" t="s">
        <v>196</v>
      </c>
      <c r="G6" s="90" t="s">
        <v>10</v>
      </c>
      <c r="H6" s="91" t="str">
        <f>"DEFICIENTE &gt;= "&amp;$J$5</f>
        <v>DEFICIENTE &gt;= 8,1</v>
      </c>
      <c r="I6" s="91" t="str">
        <f>"PROCESO &gt; "&amp;$H$5&amp;"  -  &lt; "&amp;$J$5</f>
        <v>PROCESO &gt; 6,4  -  &lt; 8,1</v>
      </c>
      <c r="J6" s="91" t="str">
        <f>"OPTIMO &lt;= "&amp;$H$5</f>
        <v>OPTIMO &lt;= 6,4</v>
      </c>
      <c r="K6" s="160"/>
      <c r="L6"/>
      <c r="M6"/>
      <c r="N6"/>
      <c r="O6"/>
      <c r="P6"/>
      <c r="Q6"/>
      <c r="R6"/>
      <c r="S6"/>
      <c r="T6"/>
      <c r="U6" s="136"/>
      <c r="V6" s="78" t="str">
        <f>A5</f>
        <v xml:space="preserve"> PROPORCIÓN DE NIÑOS  MENORES DE 5 AÑOS  DE EDAD CON DCI </v>
      </c>
      <c r="W6" s="13"/>
      <c r="X6" s="13"/>
      <c r="Y6" s="13"/>
      <c r="Z6" s="136"/>
      <c r="AA6" s="13"/>
      <c r="AB6" s="13"/>
      <c r="AC6" s="13"/>
      <c r="AD6" s="13"/>
      <c r="AE6" s="13"/>
      <c r="AF6" s="13"/>
      <c r="AG6" s="127"/>
      <c r="AH6"/>
      <c r="AI6"/>
      <c r="AJ6"/>
      <c r="AL6" s="92" t="str">
        <f t="shared" si="0"/>
        <v>ESTABLECIMIENTOS</v>
      </c>
      <c r="AM6" s="93" t="s">
        <v>147</v>
      </c>
      <c r="AN6" s="94" t="str">
        <f t="shared" ref="AN6:AN15" si="1">D6</f>
        <v>DCI. HIS</v>
      </c>
      <c r="AO6" s="95" t="e">
        <f>#REF!</f>
        <v>#REF!</v>
      </c>
      <c r="AP6" s="95" t="s">
        <v>148</v>
      </c>
      <c r="AQ6" s="96" t="s">
        <v>149</v>
      </c>
    </row>
    <row r="7" spans="1:43" ht="18" customHeight="1" thickBot="1" x14ac:dyDescent="0.3">
      <c r="A7" s="97" t="str">
        <f>Config!$B$15</f>
        <v>RED</v>
      </c>
      <c r="B7" s="98">
        <f>SUM(B8:B16)</f>
        <v>12928</v>
      </c>
      <c r="C7" s="98">
        <f>SUM(C8:C16)</f>
        <v>12928</v>
      </c>
      <c r="D7" s="98">
        <f>SUM(D8:D16)</f>
        <v>189</v>
      </c>
      <c r="E7" s="98"/>
      <c r="F7" s="99">
        <v>6.4</v>
      </c>
      <c r="G7" s="98">
        <f>IFERROR(D7*100/C7,0)</f>
        <v>1.4619430693069306</v>
      </c>
      <c r="H7" s="100" t="str">
        <f>IF(G7&gt;$J$5,G7,"")</f>
        <v/>
      </c>
      <c r="I7" s="100" t="str">
        <f>IF(AND(G7&gt;=$H$5, G7&lt;=$J$5),G7,"")</f>
        <v/>
      </c>
      <c r="J7" s="98">
        <f>IF(G7&lt;$H$5,G7,"")</f>
        <v>1.4619430693069306</v>
      </c>
      <c r="K7" s="160"/>
      <c r="T7"/>
      <c r="V7" s="115" t="str">
        <f>$V$1&amp;"  "&amp;V6&amp;"  "&amp;$V$3&amp;"  "&amp;$V$2</f>
        <v>RED. MOYOBAMBA:   PROPORCIÓN DE NIÑOS  MENORES DE 5 AÑOS  DE EDAD CON DCI   - POR MICROREDES :   ENERO - DICIEMBRE 2022</v>
      </c>
      <c r="AB7" s="13"/>
      <c r="AC7" s="13"/>
      <c r="AD7" s="13"/>
      <c r="AE7" s="13"/>
      <c r="AF7" s="13"/>
      <c r="AG7" s="127"/>
      <c r="AL7" s="102" t="str">
        <f t="shared" si="0"/>
        <v>RED</v>
      </c>
      <c r="AM7" s="103">
        <f t="shared" ref="AM7:AM15" si="2">C7</f>
        <v>12928</v>
      </c>
      <c r="AN7" s="104">
        <f t="shared" si="1"/>
        <v>189</v>
      </c>
      <c r="AO7" s="103" t="e">
        <f>#REF!</f>
        <v>#REF!</v>
      </c>
      <c r="AP7" s="104">
        <f t="shared" ref="AP7:AP15" si="3">G7</f>
        <v>1.4619430693069306</v>
      </c>
      <c r="AQ7" s="104" t="e">
        <f>#REF!</f>
        <v>#REF!</v>
      </c>
    </row>
    <row r="8" spans="1:43" s="137" customFormat="1" ht="18" hidden="1" customHeight="1" x14ac:dyDescent="0.25">
      <c r="A8" s="111" t="str">
        <f>Config!$B$16</f>
        <v>HOSP</v>
      </c>
      <c r="B8" s="106">
        <f>METAS!$AT$15</f>
        <v>0</v>
      </c>
      <c r="C8" s="106">
        <f>ROUNDUP((B8/12)*Config!$C$6,0)</f>
        <v>0</v>
      </c>
      <c r="D8" s="106">
        <f>ACUMULADO!$AT$15</f>
        <v>11</v>
      </c>
      <c r="E8" s="79"/>
      <c r="F8" s="116">
        <f>F7</f>
        <v>6.4</v>
      </c>
      <c r="G8" s="112">
        <f>IFERROR(D8*100/C8,0)</f>
        <v>0</v>
      </c>
      <c r="H8" s="113" t="str">
        <f t="shared" ref="H8:H15" si="4">IF(G8&gt;$J$5,G8,"")</f>
        <v/>
      </c>
      <c r="I8" s="113" t="str">
        <f t="shared" ref="I8:I15" si="5">IF(AND(G8&gt;=$H$5, G8&lt;=$J$5),G8,"")</f>
        <v/>
      </c>
      <c r="J8" s="114">
        <f t="shared" ref="J8:J15" si="6">IF(G8&lt;$H$5,G8,"")</f>
        <v>0</v>
      </c>
      <c r="K8" s="160"/>
      <c r="L8"/>
      <c r="M8"/>
      <c r="N8"/>
      <c r="O8"/>
      <c r="P8"/>
      <c r="Q8"/>
      <c r="R8"/>
      <c r="S8"/>
      <c r="T8"/>
      <c r="U8" s="136"/>
      <c r="V8"/>
      <c r="W8" s="13"/>
      <c r="X8" s="13"/>
      <c r="Y8" s="13"/>
      <c r="Z8" s="136"/>
      <c r="AA8" s="13"/>
      <c r="AB8" s="13"/>
      <c r="AC8" s="13"/>
      <c r="AD8" s="13"/>
      <c r="AE8" s="13"/>
      <c r="AF8" s="13"/>
      <c r="AG8" s="127"/>
      <c r="AH8"/>
      <c r="AI8"/>
      <c r="AJ8"/>
      <c r="AL8" s="41" t="str">
        <f t="shared" si="0"/>
        <v>HOSP</v>
      </c>
      <c r="AM8" s="43">
        <f t="shared" si="2"/>
        <v>0</v>
      </c>
      <c r="AN8" s="42">
        <f t="shared" si="1"/>
        <v>11</v>
      </c>
      <c r="AO8" s="43" t="e">
        <f>#REF!</f>
        <v>#REF!</v>
      </c>
      <c r="AP8" s="161">
        <f t="shared" si="3"/>
        <v>0</v>
      </c>
      <c r="AQ8" s="162" t="e">
        <f>#REF!</f>
        <v>#REF!</v>
      </c>
    </row>
    <row r="9" spans="1:43" s="137" customFormat="1" ht="18" customHeight="1" x14ac:dyDescent="0.25">
      <c r="A9" s="111" t="str">
        <f>Config!$B$17</f>
        <v>LLUI</v>
      </c>
      <c r="B9" s="106">
        <f>METAS!$AU$15</f>
        <v>5364</v>
      </c>
      <c r="C9" s="79">
        <f>ROUNDUP((B9/12)*Config!$C$6,0)</f>
        <v>5364</v>
      </c>
      <c r="D9" s="106">
        <f>ACUMULADO!$AU$15</f>
        <v>33</v>
      </c>
      <c r="E9" s="79"/>
      <c r="F9" s="116">
        <f t="shared" ref="F9:F16" si="7">F8</f>
        <v>6.4</v>
      </c>
      <c r="G9" s="112">
        <f t="shared" ref="G9:G15" si="8">IFERROR(D9*100/C9,0)</f>
        <v>0.61521252796420578</v>
      </c>
      <c r="H9" s="113" t="str">
        <f t="shared" si="4"/>
        <v/>
      </c>
      <c r="I9" s="113" t="str">
        <f t="shared" si="5"/>
        <v/>
      </c>
      <c r="J9" s="114">
        <f t="shared" si="6"/>
        <v>0.61521252796420578</v>
      </c>
      <c r="K9" s="160"/>
      <c r="L9"/>
      <c r="M9"/>
      <c r="N9"/>
      <c r="O9"/>
      <c r="P9"/>
      <c r="Q9"/>
      <c r="R9"/>
      <c r="S9"/>
      <c r="T9"/>
      <c r="U9" s="136"/>
      <c r="V9" s="1"/>
      <c r="W9" s="126"/>
      <c r="X9" s="13"/>
      <c r="Y9" s="13"/>
      <c r="Z9" s="136"/>
      <c r="AA9" s="13"/>
      <c r="AB9" s="13"/>
      <c r="AC9" s="13"/>
      <c r="AD9" s="13"/>
      <c r="AE9" s="13"/>
      <c r="AF9" s="13"/>
      <c r="AG9" s="127"/>
      <c r="AH9"/>
      <c r="AI9"/>
      <c r="AJ9"/>
      <c r="AL9" s="41" t="str">
        <f t="shared" si="0"/>
        <v>LLUI</v>
      </c>
      <c r="AM9" s="43">
        <f t="shared" si="2"/>
        <v>5364</v>
      </c>
      <c r="AN9" s="42">
        <f t="shared" si="1"/>
        <v>33</v>
      </c>
      <c r="AO9" s="43" t="e">
        <f>#REF!</f>
        <v>#REF!</v>
      </c>
      <c r="AP9" s="161">
        <f t="shared" si="3"/>
        <v>0.61521252796420578</v>
      </c>
      <c r="AQ9" s="162" t="e">
        <f>#REF!</f>
        <v>#REF!</v>
      </c>
    </row>
    <row r="10" spans="1:43" s="137" customFormat="1" ht="18" customHeight="1" x14ac:dyDescent="0.25">
      <c r="A10" s="111" t="str">
        <f>Config!$B$18</f>
        <v>JERI</v>
      </c>
      <c r="B10" s="106">
        <f>METAS!$AV$15</f>
        <v>534</v>
      </c>
      <c r="C10" s="79">
        <f>ROUNDUP((B10/12)*Config!$C$6,0)</f>
        <v>534</v>
      </c>
      <c r="D10" s="106">
        <f>ACUMULADO!$AV$15</f>
        <v>1</v>
      </c>
      <c r="E10" s="79"/>
      <c r="F10" s="116">
        <f t="shared" si="7"/>
        <v>6.4</v>
      </c>
      <c r="G10" s="112">
        <f t="shared" si="8"/>
        <v>0.18726591760299627</v>
      </c>
      <c r="H10" s="113" t="str">
        <f t="shared" si="4"/>
        <v/>
      </c>
      <c r="I10" s="113" t="str">
        <f t="shared" si="5"/>
        <v/>
      </c>
      <c r="J10" s="114">
        <f t="shared" si="6"/>
        <v>0.18726591760299627</v>
      </c>
      <c r="K10" s="160"/>
      <c r="L10"/>
      <c r="M10"/>
      <c r="N10"/>
      <c r="O10"/>
      <c r="P10"/>
      <c r="Q10"/>
      <c r="R10"/>
      <c r="S10"/>
      <c r="T10"/>
      <c r="U10" s="136"/>
      <c r="V10"/>
      <c r="W10" s="13"/>
      <c r="X10" s="13"/>
      <c r="Y10" s="13"/>
      <c r="Z10" s="136"/>
      <c r="AA10" s="13"/>
      <c r="AB10" s="13"/>
      <c r="AC10" s="13"/>
      <c r="AD10" s="13"/>
      <c r="AE10" s="13"/>
      <c r="AF10" s="13"/>
      <c r="AG10" s="127"/>
      <c r="AH10"/>
      <c r="AI10"/>
      <c r="AJ10"/>
      <c r="AL10" s="41" t="str">
        <f t="shared" si="0"/>
        <v>JERI</v>
      </c>
      <c r="AM10" s="43">
        <f t="shared" si="2"/>
        <v>534</v>
      </c>
      <c r="AN10" s="42">
        <f t="shared" si="1"/>
        <v>1</v>
      </c>
      <c r="AO10" s="43" t="e">
        <f>#REF!</f>
        <v>#REF!</v>
      </c>
      <c r="AP10" s="161">
        <f t="shared" si="3"/>
        <v>0.18726591760299627</v>
      </c>
      <c r="AQ10" s="162" t="e">
        <f>#REF!</f>
        <v>#REF!</v>
      </c>
    </row>
    <row r="11" spans="1:43" s="137" customFormat="1" ht="18" customHeight="1" x14ac:dyDescent="0.25">
      <c r="A11" s="111" t="str">
        <f>Config!$B$19</f>
        <v>YANT</v>
      </c>
      <c r="B11" s="106">
        <f>METAS!$AW$15</f>
        <v>969</v>
      </c>
      <c r="C11" s="79">
        <f>ROUNDUP((B11/12)*Config!$C$6,0)</f>
        <v>969</v>
      </c>
      <c r="D11" s="106">
        <f>ACUMULADO!$AW$15</f>
        <v>26</v>
      </c>
      <c r="E11" s="79"/>
      <c r="F11" s="116">
        <f t="shared" si="7"/>
        <v>6.4</v>
      </c>
      <c r="G11" s="112">
        <f t="shared" si="8"/>
        <v>2.6831785345717236</v>
      </c>
      <c r="H11" s="113" t="str">
        <f t="shared" si="4"/>
        <v/>
      </c>
      <c r="I11" s="113" t="str">
        <f t="shared" si="5"/>
        <v/>
      </c>
      <c r="J11" s="114">
        <f t="shared" si="6"/>
        <v>2.6831785345717236</v>
      </c>
      <c r="K11" s="160"/>
      <c r="L11"/>
      <c r="M11"/>
      <c r="N11"/>
      <c r="O11"/>
      <c r="P11"/>
      <c r="Q11"/>
      <c r="R11"/>
      <c r="S11"/>
      <c r="T11"/>
      <c r="U11" s="136"/>
      <c r="V11"/>
      <c r="W11" s="13"/>
      <c r="X11" s="13"/>
      <c r="Y11" s="13"/>
      <c r="Z11" s="136"/>
      <c r="AA11" s="13"/>
      <c r="AB11" s="13"/>
      <c r="AC11" s="13"/>
      <c r="AD11" s="13"/>
      <c r="AE11" s="13"/>
      <c r="AF11" s="13"/>
      <c r="AG11" s="127"/>
      <c r="AH11"/>
      <c r="AI11"/>
      <c r="AJ11"/>
      <c r="AL11" s="41" t="str">
        <f t="shared" si="0"/>
        <v>YANT</v>
      </c>
      <c r="AM11" s="43">
        <f t="shared" si="2"/>
        <v>969</v>
      </c>
      <c r="AN11" s="42">
        <f t="shared" si="1"/>
        <v>26</v>
      </c>
      <c r="AO11" s="43" t="e">
        <f>#REF!</f>
        <v>#REF!</v>
      </c>
      <c r="AP11" s="161">
        <f t="shared" si="3"/>
        <v>2.6831785345717236</v>
      </c>
      <c r="AQ11" s="162" t="e">
        <f>#REF!</f>
        <v>#REF!</v>
      </c>
    </row>
    <row r="12" spans="1:43" s="137" customFormat="1" ht="18" customHeight="1" x14ac:dyDescent="0.25">
      <c r="A12" s="111" t="str">
        <f>Config!$B$20</f>
        <v>SORI</v>
      </c>
      <c r="B12" s="106">
        <f>METAS!$AX$15</f>
        <v>2507</v>
      </c>
      <c r="C12" s="79">
        <f>ROUNDUP((B12/12)*Config!$C$6,0)</f>
        <v>2507</v>
      </c>
      <c r="D12" s="106">
        <f>ACUMULADO!$AX$15</f>
        <v>96</v>
      </c>
      <c r="E12" s="79"/>
      <c r="F12" s="116">
        <f t="shared" si="7"/>
        <v>6.4</v>
      </c>
      <c r="G12" s="112">
        <f t="shared" si="8"/>
        <v>3.8292780215396887</v>
      </c>
      <c r="H12" s="113" t="str">
        <f t="shared" si="4"/>
        <v/>
      </c>
      <c r="I12" s="113" t="str">
        <f t="shared" si="5"/>
        <v/>
      </c>
      <c r="J12" s="114">
        <f t="shared" si="6"/>
        <v>3.8292780215396887</v>
      </c>
      <c r="K12" s="160"/>
      <c r="L12"/>
      <c r="M12"/>
      <c r="N12"/>
      <c r="O12"/>
      <c r="P12"/>
      <c r="Q12"/>
      <c r="R12"/>
      <c r="S12"/>
      <c r="T12"/>
      <c r="U12" s="136"/>
      <c r="V12"/>
      <c r="W12" s="13"/>
      <c r="X12" s="13"/>
      <c r="Y12" s="13"/>
      <c r="Z12" s="136"/>
      <c r="AA12" s="13"/>
      <c r="AB12" s="13"/>
      <c r="AC12" s="13"/>
      <c r="AD12" s="13"/>
      <c r="AE12" s="13"/>
      <c r="AF12" s="13"/>
      <c r="AG12" s="127"/>
      <c r="AH12"/>
      <c r="AI12"/>
      <c r="AJ12"/>
      <c r="AL12" s="41" t="str">
        <f t="shared" si="0"/>
        <v>SORI</v>
      </c>
      <c r="AM12" s="43">
        <f t="shared" si="2"/>
        <v>2507</v>
      </c>
      <c r="AN12" s="42">
        <f t="shared" si="1"/>
        <v>96</v>
      </c>
      <c r="AO12" s="43" t="e">
        <f>#REF!</f>
        <v>#REF!</v>
      </c>
      <c r="AP12" s="161">
        <f t="shared" si="3"/>
        <v>3.8292780215396887</v>
      </c>
      <c r="AQ12" s="162" t="e">
        <f>#REF!</f>
        <v>#REF!</v>
      </c>
    </row>
    <row r="13" spans="1:43" s="137" customFormat="1" ht="18" customHeight="1" x14ac:dyDescent="0.25">
      <c r="A13" s="111" t="str">
        <f>Config!$B$21</f>
        <v>JEPE</v>
      </c>
      <c r="B13" s="106">
        <f>METAS!$AY$15</f>
        <v>1033</v>
      </c>
      <c r="C13" s="79">
        <f>ROUNDUP((B13/12)*Config!$C$6,0)</f>
        <v>1033</v>
      </c>
      <c r="D13" s="106">
        <f>ACUMULADO!$AY$15</f>
        <v>5</v>
      </c>
      <c r="E13" s="79"/>
      <c r="F13" s="116">
        <f t="shared" si="7"/>
        <v>6.4</v>
      </c>
      <c r="G13" s="112">
        <f>IFERROR(D13*100/C13,0)</f>
        <v>0.48402710551790901</v>
      </c>
      <c r="H13" s="113" t="str">
        <f>IF(G13&gt;$J$5,G13,"")</f>
        <v/>
      </c>
      <c r="I13" s="113" t="str">
        <f>IF(AND(G13&gt;=$H$5, G13&lt;=$J$5),G13,"")</f>
        <v/>
      </c>
      <c r="J13" s="114">
        <f>IF(G13&lt;$H$5,G13,"")</f>
        <v>0.48402710551790901</v>
      </c>
      <c r="K13" s="160"/>
      <c r="L13"/>
      <c r="M13"/>
      <c r="N13"/>
      <c r="O13"/>
      <c r="P13"/>
      <c r="Q13"/>
      <c r="R13"/>
      <c r="S13"/>
      <c r="T13"/>
      <c r="U13" s="136"/>
      <c r="V13" s="74"/>
      <c r="W13" s="13"/>
      <c r="X13" s="13"/>
      <c r="Y13" s="13"/>
      <c r="Z13" s="136"/>
      <c r="AA13" s="13"/>
      <c r="AB13" s="13"/>
      <c r="AC13" s="13"/>
      <c r="AD13" s="13"/>
      <c r="AE13" s="13"/>
      <c r="AF13" s="13"/>
      <c r="AG13" s="127"/>
      <c r="AH13"/>
      <c r="AI13"/>
      <c r="AJ13"/>
      <c r="AL13" s="41" t="str">
        <f>A13</f>
        <v>JEPE</v>
      </c>
      <c r="AM13" s="43">
        <f>C13</f>
        <v>1033</v>
      </c>
      <c r="AN13" s="42">
        <f>D13</f>
        <v>5</v>
      </c>
      <c r="AO13" s="43" t="e">
        <f>#REF!</f>
        <v>#REF!</v>
      </c>
      <c r="AP13" s="161">
        <f>G13</f>
        <v>0.48402710551790901</v>
      </c>
      <c r="AQ13" s="162" t="e">
        <f>#REF!</f>
        <v>#REF!</v>
      </c>
    </row>
    <row r="14" spans="1:43" s="137" customFormat="1" ht="18" customHeight="1" x14ac:dyDescent="0.25">
      <c r="A14" s="111" t="str">
        <f>Config!$B$22</f>
        <v>ROQU</v>
      </c>
      <c r="B14" s="106">
        <f>METAS!$AZ$15</f>
        <v>901</v>
      </c>
      <c r="C14" s="79">
        <f>ROUNDUP((B14/12)*Config!$C$6,0)</f>
        <v>901</v>
      </c>
      <c r="D14" s="106">
        <f>ACUMULADO!$AZ$15</f>
        <v>2</v>
      </c>
      <c r="E14" s="79"/>
      <c r="F14" s="116">
        <f t="shared" si="7"/>
        <v>6.4</v>
      </c>
      <c r="G14" s="112">
        <f>IFERROR(D14*100/C14,0)</f>
        <v>0.22197558268590456</v>
      </c>
      <c r="H14" s="113" t="str">
        <f>IF(G14&gt;$J$5,G14,"")</f>
        <v/>
      </c>
      <c r="I14" s="113" t="str">
        <f>IF(AND(G14&gt;=$H$5, G14&lt;=$J$5),G14,"")</f>
        <v/>
      </c>
      <c r="J14" s="114">
        <f>IF(G14&lt;$H$5,G14,"")</f>
        <v>0.22197558268590456</v>
      </c>
      <c r="K14" s="160"/>
      <c r="L14"/>
      <c r="M14"/>
      <c r="N14"/>
      <c r="O14"/>
      <c r="P14"/>
      <c r="Q14"/>
      <c r="R14"/>
      <c r="S14"/>
      <c r="T14"/>
      <c r="U14" s="136"/>
      <c r="V14" s="1"/>
      <c r="W14" s="126"/>
      <c r="X14" s="13"/>
      <c r="Y14" s="13"/>
      <c r="Z14" s="136"/>
      <c r="AA14" s="13"/>
      <c r="AB14" s="13"/>
      <c r="AC14" s="13"/>
      <c r="AD14" s="13"/>
      <c r="AE14" s="13"/>
      <c r="AF14" s="13"/>
      <c r="AG14" s="127"/>
      <c r="AH14"/>
      <c r="AI14"/>
      <c r="AJ14"/>
      <c r="AL14" s="41" t="str">
        <f>A14</f>
        <v>ROQU</v>
      </c>
      <c r="AM14" s="43">
        <f>C14</f>
        <v>901</v>
      </c>
      <c r="AN14" s="42">
        <f>D14</f>
        <v>2</v>
      </c>
      <c r="AO14" s="43" t="e">
        <f>#REF!</f>
        <v>#REF!</v>
      </c>
      <c r="AP14" s="161">
        <f>G14</f>
        <v>0.22197558268590456</v>
      </c>
      <c r="AQ14" s="162" t="e">
        <f>#REF!</f>
        <v>#REF!</v>
      </c>
    </row>
    <row r="15" spans="1:43" s="137" customFormat="1" ht="18" customHeight="1" x14ac:dyDescent="0.25">
      <c r="A15" s="111" t="str">
        <f>Config!$B$23</f>
        <v>CALZ</v>
      </c>
      <c r="B15" s="106">
        <f>METAS!$BA$15</f>
        <v>769</v>
      </c>
      <c r="C15" s="79">
        <f>ROUNDUP((B15/12)*Config!$C$6,0)</f>
        <v>769</v>
      </c>
      <c r="D15" s="106">
        <f>ACUMULADO!$BA$15</f>
        <v>1</v>
      </c>
      <c r="E15" s="79"/>
      <c r="F15" s="116">
        <f t="shared" si="7"/>
        <v>6.4</v>
      </c>
      <c r="G15" s="112">
        <f t="shared" si="8"/>
        <v>0.13003901170351106</v>
      </c>
      <c r="H15" s="113" t="str">
        <f t="shared" si="4"/>
        <v/>
      </c>
      <c r="I15" s="113" t="str">
        <f t="shared" si="5"/>
        <v/>
      </c>
      <c r="J15" s="114">
        <f t="shared" si="6"/>
        <v>0.13003901170351106</v>
      </c>
      <c r="K15" s="160"/>
      <c r="L15"/>
      <c r="M15"/>
      <c r="N15"/>
      <c r="O15"/>
      <c r="P15"/>
      <c r="Q15"/>
      <c r="R15"/>
      <c r="S15"/>
      <c r="T15"/>
      <c r="U15" s="136"/>
      <c r="V15" s="74"/>
      <c r="W15" s="13"/>
      <c r="X15" s="13"/>
      <c r="Y15" s="13"/>
      <c r="Z15" s="136"/>
      <c r="AA15" s="13"/>
      <c r="AB15" s="13"/>
      <c r="AC15" s="13"/>
      <c r="AD15" s="13"/>
      <c r="AE15" s="13"/>
      <c r="AF15" s="13"/>
      <c r="AG15" s="127"/>
      <c r="AH15"/>
      <c r="AI15"/>
      <c r="AJ15"/>
      <c r="AL15" s="41" t="str">
        <f t="shared" si="0"/>
        <v>CALZ</v>
      </c>
      <c r="AM15" s="43">
        <f t="shared" si="2"/>
        <v>769</v>
      </c>
      <c r="AN15" s="42">
        <f t="shared" si="1"/>
        <v>1</v>
      </c>
      <c r="AO15" s="43" t="e">
        <f>#REF!</f>
        <v>#REF!</v>
      </c>
      <c r="AP15" s="161">
        <f t="shared" si="3"/>
        <v>0.13003901170351106</v>
      </c>
      <c r="AQ15" s="162" t="e">
        <f>#REF!</f>
        <v>#REF!</v>
      </c>
    </row>
    <row r="16" spans="1:43" ht="18" customHeight="1" x14ac:dyDescent="0.25">
      <c r="A16" s="111" t="str">
        <f>Config!$B$24</f>
        <v>PUEB</v>
      </c>
      <c r="B16" s="106">
        <f>METAS!$BB$15</f>
        <v>851</v>
      </c>
      <c r="C16" s="79">
        <f>ROUNDUP((B16/12)*Config!$C$6,0)</f>
        <v>851</v>
      </c>
      <c r="D16" s="106">
        <f>ACUMULADO!$BB$15</f>
        <v>14</v>
      </c>
      <c r="E16" s="79"/>
      <c r="F16" s="116">
        <f t="shared" si="7"/>
        <v>6.4</v>
      </c>
      <c r="G16" s="112">
        <f t="shared" ref="G16" si="9">IFERROR(D16*100/C16,0)</f>
        <v>1.6451233842538191</v>
      </c>
      <c r="H16" s="113" t="str">
        <f t="shared" ref="H16" si="10">IF(G16&gt;$J$5,G16,"")</f>
        <v/>
      </c>
      <c r="I16" s="113" t="str">
        <f t="shared" ref="I16" si="11">IF(AND(G16&gt;=$H$5, G16&lt;=$J$5),G16,"")</f>
        <v/>
      </c>
      <c r="J16" s="114">
        <f t="shared" ref="J16" si="12">IF(G16&lt;$H$5,G16,"")</f>
        <v>1.6451233842538191</v>
      </c>
      <c r="K16" s="160"/>
      <c r="T16"/>
      <c r="V16" s="1"/>
      <c r="W16" s="78"/>
      <c r="AB16" s="13"/>
      <c r="AC16" s="13"/>
      <c r="AD16" s="13"/>
      <c r="AE16" s="13"/>
      <c r="AF16" s="13"/>
      <c r="AG16" s="127"/>
      <c r="AL16" s="41" t="str">
        <f>A16</f>
        <v>PUEB</v>
      </c>
      <c r="AM16" s="43">
        <f>C16</f>
        <v>851</v>
      </c>
      <c r="AN16" s="42">
        <f>D16</f>
        <v>14</v>
      </c>
      <c r="AO16" s="43" t="e">
        <f>#REF!</f>
        <v>#REF!</v>
      </c>
      <c r="AP16" s="161" t="e">
        <f>#REF!</f>
        <v>#REF!</v>
      </c>
      <c r="AQ16" s="162" t="e">
        <f>#REF!</f>
        <v>#REF!</v>
      </c>
    </row>
    <row r="17" spans="1:43" s="137" customFormat="1" ht="18" customHeight="1" x14ac:dyDescent="0.25">
      <c r="A17" s="141"/>
      <c r="E17" s="137" t="s">
        <v>150</v>
      </c>
      <c r="F17" s="137">
        <v>2017</v>
      </c>
      <c r="G17" s="142">
        <v>2018</v>
      </c>
      <c r="H17">
        <v>2019</v>
      </c>
      <c r="I17">
        <v>2020</v>
      </c>
      <c r="J17">
        <v>2021</v>
      </c>
      <c r="K17"/>
      <c r="L17"/>
      <c r="M17"/>
      <c r="N17"/>
      <c r="O17"/>
      <c r="P17"/>
      <c r="Q17"/>
      <c r="R17"/>
      <c r="S17"/>
      <c r="T17"/>
      <c r="U17" s="136"/>
      <c r="V17" s="74"/>
      <c r="W17" s="13"/>
      <c r="X17" s="13"/>
      <c r="Y17" s="13"/>
      <c r="Z17" s="136"/>
      <c r="AA17" s="13"/>
      <c r="AB17" s="13"/>
      <c r="AC17" s="13"/>
      <c r="AD17" s="13"/>
      <c r="AE17" s="13"/>
      <c r="AF17" s="13"/>
      <c r="AG17" s="127"/>
      <c r="AH17"/>
      <c r="AI17"/>
      <c r="AJ17"/>
      <c r="AO17"/>
      <c r="AP17" s="4"/>
    </row>
    <row r="18" spans="1:43" s="137" customFormat="1" ht="18" customHeight="1" x14ac:dyDescent="0.25">
      <c r="A18" s="141"/>
      <c r="C18" s="142"/>
      <c r="E18" s="137" t="s">
        <v>151</v>
      </c>
      <c r="F18" s="137">
        <v>12</v>
      </c>
      <c r="G18" s="163">
        <v>10.5</v>
      </c>
      <c r="H18">
        <v>9</v>
      </c>
      <c r="I18">
        <v>7.5</v>
      </c>
      <c r="J18">
        <v>5.5</v>
      </c>
      <c r="K18"/>
      <c r="L18"/>
      <c r="M18"/>
      <c r="N18"/>
      <c r="O18"/>
      <c r="P18"/>
      <c r="Q18"/>
      <c r="R18"/>
      <c r="S18"/>
      <c r="T18"/>
      <c r="U18" s="136"/>
      <c r="V18" s="74"/>
      <c r="W18" s="13"/>
      <c r="X18" s="13"/>
      <c r="Y18" s="13"/>
      <c r="Z18" s="136"/>
      <c r="AA18" s="13"/>
      <c r="AB18" s="13"/>
      <c r="AC18" s="13"/>
      <c r="AD18" s="13"/>
      <c r="AE18" s="13"/>
      <c r="AF18" s="13"/>
      <c r="AG18" s="127"/>
      <c r="AH18"/>
      <c r="AI18"/>
      <c r="AJ18"/>
      <c r="AO18"/>
      <c r="AP18" s="4"/>
    </row>
    <row r="19" spans="1:43" s="137" customFormat="1" ht="18" customHeight="1" x14ac:dyDescent="0.25">
      <c r="A19" s="141"/>
      <c r="C19" s="142"/>
      <c r="G19" s="163"/>
      <c r="H19"/>
      <c r="I19"/>
      <c r="J19"/>
      <c r="K19"/>
      <c r="L19"/>
      <c r="M19"/>
      <c r="N19"/>
      <c r="O19"/>
      <c r="P19"/>
      <c r="Q19"/>
      <c r="R19"/>
      <c r="S19"/>
      <c r="T19"/>
      <c r="U19" s="136"/>
      <c r="V19" s="74"/>
      <c r="W19" s="13"/>
      <c r="X19" s="13"/>
      <c r="Y19" s="13"/>
      <c r="Z19" s="136"/>
      <c r="AA19" s="13"/>
      <c r="AB19" s="13"/>
      <c r="AC19" s="13"/>
      <c r="AD19" s="13"/>
      <c r="AE19" s="13"/>
      <c r="AF19" s="13"/>
      <c r="AG19" s="127"/>
      <c r="AH19"/>
      <c r="AI19"/>
      <c r="AJ19"/>
      <c r="AO19"/>
      <c r="AP19" s="4"/>
    </row>
    <row r="20" spans="1:43" s="137" customFormat="1" ht="18" customHeight="1" x14ac:dyDescent="0.25">
      <c r="A20" s="141"/>
      <c r="C20" s="142"/>
      <c r="E20" s="137" t="s">
        <v>152</v>
      </c>
      <c r="F20" s="137">
        <v>2017</v>
      </c>
      <c r="G20" s="142">
        <v>2018</v>
      </c>
      <c r="H20">
        <v>2019</v>
      </c>
      <c r="I20">
        <v>2020</v>
      </c>
      <c r="J20">
        <v>2021</v>
      </c>
      <c r="K20"/>
      <c r="L20"/>
      <c r="M20"/>
      <c r="N20"/>
      <c r="O20"/>
      <c r="P20"/>
      <c r="Q20"/>
      <c r="R20"/>
      <c r="S20"/>
      <c r="T20"/>
      <c r="U20" s="136"/>
      <c r="V20" s="74"/>
      <c r="W20" s="13"/>
      <c r="X20" s="13"/>
      <c r="Y20" s="13"/>
      <c r="Z20" s="136"/>
      <c r="AA20" s="13"/>
      <c r="AB20" s="13"/>
      <c r="AC20" s="13"/>
      <c r="AD20" s="13"/>
      <c r="AE20" s="13"/>
      <c r="AF20" s="13"/>
      <c r="AG20" s="127"/>
      <c r="AH20"/>
      <c r="AI20"/>
      <c r="AJ20"/>
      <c r="AO20"/>
      <c r="AP20" s="4"/>
    </row>
    <row r="21" spans="1:43" s="137" customFormat="1" ht="18" customHeight="1" x14ac:dyDescent="0.25">
      <c r="A21" s="117"/>
      <c r="B21" s="83"/>
      <c r="C21" s="142"/>
      <c r="E21" s="137" t="s">
        <v>151</v>
      </c>
      <c r="F21" s="137">
        <v>13</v>
      </c>
      <c r="G21" s="163">
        <v>14.4</v>
      </c>
      <c r="H21">
        <v>9.6999999999999993</v>
      </c>
      <c r="I21">
        <v>8.1</v>
      </c>
      <c r="J21">
        <v>6.4</v>
      </c>
      <c r="K21"/>
      <c r="L21"/>
      <c r="M21"/>
      <c r="N21"/>
      <c r="O21"/>
      <c r="P21"/>
      <c r="Q21"/>
      <c r="R21"/>
      <c r="S21"/>
      <c r="T21"/>
      <c r="U21" s="136"/>
      <c r="V21" s="74"/>
      <c r="W21" s="13"/>
      <c r="X21" s="13"/>
      <c r="Y21" s="13"/>
      <c r="Z21" s="136"/>
      <c r="AA21" s="13"/>
      <c r="AB21" s="13"/>
      <c r="AC21" s="13"/>
      <c r="AD21" s="13"/>
      <c r="AE21" s="13"/>
      <c r="AF21" s="13"/>
      <c r="AG21" s="127"/>
      <c r="AH21"/>
      <c r="AI21"/>
      <c r="AJ21"/>
      <c r="AO21"/>
      <c r="AP21" s="4"/>
    </row>
    <row r="22" spans="1:43" s="137" customFormat="1" ht="18" customHeight="1" x14ac:dyDescent="0.25">
      <c r="A22" s="5"/>
      <c r="B22"/>
      <c r="C22" s="142"/>
      <c r="F22" s="83"/>
      <c r="G22" s="163"/>
      <c r="H22" s="83"/>
      <c r="I22" s="164"/>
      <c r="J22" s="165"/>
      <c r="K22"/>
      <c r="L22"/>
      <c r="M22"/>
      <c r="N22"/>
      <c r="O22"/>
      <c r="P22"/>
      <c r="Q22"/>
      <c r="R22"/>
      <c r="S22"/>
      <c r="T22"/>
      <c r="U22" s="136"/>
      <c r="V22" s="74"/>
      <c r="W22" s="13"/>
      <c r="X22" s="13"/>
      <c r="Y22" s="13"/>
      <c r="Z22" s="136"/>
      <c r="AA22" s="13"/>
      <c r="AB22" s="13"/>
      <c r="AC22" s="13"/>
      <c r="AD22" s="13"/>
      <c r="AE22" s="13"/>
      <c r="AF22" s="13"/>
      <c r="AG22" s="127"/>
      <c r="AH22"/>
      <c r="AI22"/>
      <c r="AJ22"/>
      <c r="AO22"/>
      <c r="AP22" s="4"/>
    </row>
    <row r="23" spans="1:43" s="137" customFormat="1" ht="18" customHeight="1" x14ac:dyDescent="0.25">
      <c r="A23" s="5"/>
      <c r="B23"/>
      <c r="C23" s="142"/>
      <c r="F23" s="83"/>
      <c r="G23" s="163"/>
      <c r="H23" s="83"/>
      <c r="I23" s="164"/>
      <c r="J23" s="165"/>
      <c r="K23"/>
      <c r="L23"/>
      <c r="M23"/>
      <c r="N23"/>
      <c r="O23"/>
      <c r="P23"/>
      <c r="Q23"/>
      <c r="R23"/>
      <c r="S23"/>
      <c r="T23"/>
      <c r="U23" s="136"/>
      <c r="V23" s="78" t="str">
        <f>A24</f>
        <v>PROPORCIÓN DE NIÑOS DE 6 A 35 MESES  DE EDAD CON ANEMIA</v>
      </c>
      <c r="W23" s="13"/>
      <c r="X23" s="13"/>
      <c r="Y23" s="13"/>
      <c r="Z23" s="136"/>
      <c r="AA23" s="13"/>
      <c r="AB23" s="13"/>
      <c r="AC23" s="13"/>
      <c r="AD23" s="13"/>
      <c r="AE23" s="13"/>
      <c r="AF23" s="13"/>
      <c r="AG23" s="127"/>
      <c r="AH23"/>
      <c r="AI23"/>
      <c r="AJ23"/>
      <c r="AO23"/>
      <c r="AP23" s="4"/>
    </row>
    <row r="24" spans="1:43" s="137" customFormat="1" ht="18" customHeight="1" x14ac:dyDescent="0.25">
      <c r="A24" s="5" t="str">
        <f>METAS!$B$16</f>
        <v>PROPORCIÓN DE NIÑOS DE 6 A 35 MESES  DE EDAD CON ANEMIA</v>
      </c>
      <c r="B24"/>
      <c r="C24" s="81"/>
      <c r="D24" s="155"/>
      <c r="E24" s="166"/>
      <c r="F24" s="155"/>
      <c r="G24" s="163"/>
      <c r="H24" s="157">
        <v>19</v>
      </c>
      <c r="I24" s="158"/>
      <c r="J24" s="159">
        <v>23.8</v>
      </c>
      <c r="K24"/>
      <c r="L24"/>
      <c r="M24"/>
      <c r="N24"/>
      <c r="O24"/>
      <c r="P24"/>
      <c r="Q24"/>
      <c r="R24"/>
      <c r="S24"/>
      <c r="T24"/>
      <c r="U24" s="136"/>
      <c r="V24" s="115" t="str">
        <f>$V$1&amp;"  "&amp;V23&amp;"  "&amp;$V$3&amp;"  "&amp;$V$2</f>
        <v>RED. MOYOBAMBA:  PROPORCIÓN DE NIÑOS DE 6 A 35 MESES  DE EDAD CON ANEMIA  - POR MICROREDES :   ENERO - DICIEMBRE 2022</v>
      </c>
      <c r="W24" s="13"/>
      <c r="X24" s="13"/>
      <c r="Y24" s="13"/>
      <c r="Z24" s="136"/>
      <c r="AA24" s="13"/>
      <c r="AB24" s="13"/>
      <c r="AC24" s="13"/>
      <c r="AD24" s="13"/>
      <c r="AE24" s="13"/>
      <c r="AF24" s="13"/>
      <c r="AG24" s="127"/>
      <c r="AH24"/>
      <c r="AI24"/>
      <c r="AJ24"/>
      <c r="AL24" t="str">
        <f t="shared" ref="AL24:AL34" si="13">A24</f>
        <v>PROPORCIÓN DE NIÑOS DE 6 A 35 MESES  DE EDAD CON ANEMIA</v>
      </c>
      <c r="AM24"/>
      <c r="AN24"/>
      <c r="AO24"/>
      <c r="AP24" s="4"/>
      <c r="AQ24"/>
    </row>
    <row r="25" spans="1:43" s="137" customFormat="1" ht="48" customHeight="1" thickBot="1" x14ac:dyDescent="0.3">
      <c r="A25" s="86" t="s">
        <v>2</v>
      </c>
      <c r="B25" s="87" t="s">
        <v>199</v>
      </c>
      <c r="C25" s="88" t="s">
        <v>117</v>
      </c>
      <c r="D25" s="87" t="s">
        <v>198</v>
      </c>
      <c r="E25" s="87"/>
      <c r="F25" s="89" t="s">
        <v>153</v>
      </c>
      <c r="G25" s="90" t="s">
        <v>10</v>
      </c>
      <c r="H25" s="91" t="str">
        <f>"DEFICIENTE &gt;= "&amp;$J$24</f>
        <v>DEFICIENTE &gt;= 23,8</v>
      </c>
      <c r="I25" s="91" t="str">
        <f>"PROCESO &gt; "&amp;$H$24&amp;"  -  &lt; "&amp;$J$24</f>
        <v>PROCESO &gt; 19  -  &lt; 23,8</v>
      </c>
      <c r="J25" s="91" t="str">
        <f>"OPTIMO &lt;= "&amp;$H$24</f>
        <v>OPTIMO &lt;= 19</v>
      </c>
      <c r="K25"/>
      <c r="L25"/>
      <c r="M25"/>
      <c r="N25"/>
      <c r="O25"/>
      <c r="P25"/>
      <c r="Q25"/>
      <c r="R25"/>
      <c r="S25"/>
      <c r="T25"/>
      <c r="U25" s="136"/>
      <c r="V25" s="74"/>
      <c r="W25" s="13"/>
      <c r="X25" s="13"/>
      <c r="Y25" s="13"/>
      <c r="Z25" s="136"/>
      <c r="AA25" s="13"/>
      <c r="AB25" s="13"/>
      <c r="AC25" s="13"/>
      <c r="AD25" s="13"/>
      <c r="AE25" s="13"/>
      <c r="AF25" s="13"/>
      <c r="AG25" s="127"/>
      <c r="AH25"/>
      <c r="AI25"/>
      <c r="AJ25"/>
      <c r="AL25" s="92" t="str">
        <f t="shared" si="13"/>
        <v>ESTABLECIMIENTOS</v>
      </c>
      <c r="AM25" s="93" t="s">
        <v>147</v>
      </c>
      <c r="AN25" s="94" t="str">
        <f t="shared" ref="AN25:AN34" si="14">D25</f>
        <v>Anemia HIS</v>
      </c>
      <c r="AO25" s="95" t="e">
        <f>#REF!</f>
        <v>#REF!</v>
      </c>
      <c r="AP25" s="95" t="s">
        <v>148</v>
      </c>
      <c r="AQ25" s="96" t="s">
        <v>149</v>
      </c>
    </row>
    <row r="26" spans="1:43" s="137" customFormat="1" ht="18" customHeight="1" thickBot="1" x14ac:dyDescent="0.3">
      <c r="A26" s="97" t="str">
        <f>Config!$B$15</f>
        <v>RED</v>
      </c>
      <c r="B26" s="98">
        <f>SUM(B27:B35)</f>
        <v>7542</v>
      </c>
      <c r="C26" s="98">
        <f>SUM(C27:C35)</f>
        <v>7542</v>
      </c>
      <c r="D26" s="98">
        <f>SUM(D27:D35)</f>
        <v>678</v>
      </c>
      <c r="E26" s="98"/>
      <c r="F26" s="99">
        <v>19</v>
      </c>
      <c r="G26" s="98">
        <f>IFERROR(D26*100/C26,0)</f>
        <v>8.989657915672236</v>
      </c>
      <c r="H26" s="100" t="str">
        <f>IF(G26&gt;$J$24,G26,"")</f>
        <v/>
      </c>
      <c r="I26" s="100" t="str">
        <f>IF(AND(G26&gt;=$H$24, G26&lt;=$J$24),G26,"")</f>
        <v/>
      </c>
      <c r="J26" s="98">
        <f>IF(G26&lt;$H$24,G26,"")</f>
        <v>8.989657915672236</v>
      </c>
      <c r="K26"/>
      <c r="L26"/>
      <c r="M26"/>
      <c r="N26"/>
      <c r="O26"/>
      <c r="P26"/>
      <c r="Q26"/>
      <c r="R26"/>
      <c r="S26"/>
      <c r="T26"/>
      <c r="U26" s="136"/>
      <c r="V26"/>
      <c r="W26" s="13"/>
      <c r="X26" s="13"/>
      <c r="Y26" s="13"/>
      <c r="Z26" s="136"/>
      <c r="AA26" s="13"/>
      <c r="AB26" s="13"/>
      <c r="AC26" s="13"/>
      <c r="AD26" s="13"/>
      <c r="AE26" s="13"/>
      <c r="AF26" s="13"/>
      <c r="AG26" s="127"/>
      <c r="AH26"/>
      <c r="AI26"/>
      <c r="AJ26"/>
      <c r="AL26" s="102" t="str">
        <f t="shared" si="13"/>
        <v>RED</v>
      </c>
      <c r="AM26" s="103">
        <f t="shared" ref="AM26:AM34" si="15">C26</f>
        <v>7542</v>
      </c>
      <c r="AN26" s="104">
        <f t="shared" si="14"/>
        <v>678</v>
      </c>
      <c r="AO26" s="103" t="e">
        <f>#REF!</f>
        <v>#REF!</v>
      </c>
      <c r="AP26" s="104">
        <f t="shared" ref="AP26:AP34" si="16">G26</f>
        <v>8.989657915672236</v>
      </c>
      <c r="AQ26" s="104" t="e">
        <f>#REF!</f>
        <v>#REF!</v>
      </c>
    </row>
    <row r="27" spans="1:43" s="137" customFormat="1" ht="18" hidden="1" customHeight="1" x14ac:dyDescent="0.25">
      <c r="A27" s="111" t="str">
        <f>Config!$B$16</f>
        <v>HOSP</v>
      </c>
      <c r="B27" s="106">
        <f>METAS!$AT$16</f>
        <v>0</v>
      </c>
      <c r="C27" s="106">
        <f>ROUNDUP((B27/12)*Config!$C$6,0)</f>
        <v>0</v>
      </c>
      <c r="D27" s="106">
        <f>ACUMULADO!$AT$16</f>
        <v>10</v>
      </c>
      <c r="E27" s="79"/>
      <c r="F27" s="116">
        <f>F26</f>
        <v>19</v>
      </c>
      <c r="G27" s="112">
        <f>IFERROR(D27*100/C27,0)</f>
        <v>0</v>
      </c>
      <c r="H27" s="113" t="str">
        <f t="shared" ref="H27:H34" si="17">IF(G27&gt;$J$24,G27,"")</f>
        <v/>
      </c>
      <c r="I27" s="113" t="str">
        <f t="shared" ref="I27:I34" si="18">IF(AND(G27&gt;=$H$24, G27&lt;=$J$24),G27,"")</f>
        <v/>
      </c>
      <c r="J27" s="114">
        <f t="shared" ref="J27:J34" si="19">IF(G27&lt;$H$24,G27,"")</f>
        <v>0</v>
      </c>
      <c r="K27"/>
      <c r="L27"/>
      <c r="M27"/>
      <c r="N27"/>
      <c r="O27"/>
      <c r="P27"/>
      <c r="Q27"/>
      <c r="R27"/>
      <c r="S27"/>
      <c r="T27"/>
      <c r="U27" s="136"/>
      <c r="V27" s="1"/>
      <c r="W27" s="126"/>
      <c r="X27" s="13"/>
      <c r="Y27" s="13"/>
      <c r="Z27" s="136"/>
      <c r="AA27" s="13"/>
      <c r="AB27" s="13"/>
      <c r="AC27" s="13"/>
      <c r="AD27" s="13"/>
      <c r="AE27" s="13"/>
      <c r="AF27" s="13"/>
      <c r="AG27" s="127"/>
      <c r="AH27"/>
      <c r="AI27"/>
      <c r="AJ27"/>
      <c r="AL27" s="41" t="str">
        <f t="shared" si="13"/>
        <v>HOSP</v>
      </c>
      <c r="AM27" s="43">
        <f t="shared" si="15"/>
        <v>0</v>
      </c>
      <c r="AN27" s="42">
        <f t="shared" si="14"/>
        <v>10</v>
      </c>
      <c r="AO27" s="43" t="e">
        <f>#REF!</f>
        <v>#REF!</v>
      </c>
      <c r="AP27" s="161">
        <f t="shared" si="16"/>
        <v>0</v>
      </c>
      <c r="AQ27" s="162" t="e">
        <f>#REF!</f>
        <v>#REF!</v>
      </c>
    </row>
    <row r="28" spans="1:43" s="137" customFormat="1" ht="18" customHeight="1" x14ac:dyDescent="0.25">
      <c r="A28" s="111" t="str">
        <f>Config!$B$17</f>
        <v>LLUI</v>
      </c>
      <c r="B28" s="106">
        <f>METAS!$AU$16</f>
        <v>3123</v>
      </c>
      <c r="C28" s="79">
        <f>ROUNDUP((B28/12)*Config!$C$6,0)</f>
        <v>3123</v>
      </c>
      <c r="D28" s="106">
        <f>ACUMULADO!$AU$16</f>
        <v>303</v>
      </c>
      <c r="E28" s="79"/>
      <c r="F28" s="116">
        <f t="shared" ref="F28:F35" si="20">F27</f>
        <v>19</v>
      </c>
      <c r="G28" s="112">
        <f>IFERROR(D28*100/C28,0)</f>
        <v>9.7022094140249759</v>
      </c>
      <c r="H28" s="113" t="str">
        <f t="shared" si="17"/>
        <v/>
      </c>
      <c r="I28" s="113" t="str">
        <f t="shared" si="18"/>
        <v/>
      </c>
      <c r="J28" s="114">
        <f t="shared" si="19"/>
        <v>9.7022094140249759</v>
      </c>
      <c r="K28"/>
      <c r="L28"/>
      <c r="M28"/>
      <c r="N28"/>
      <c r="O28"/>
      <c r="P28"/>
      <c r="Q28"/>
      <c r="R28"/>
      <c r="S28"/>
      <c r="T28"/>
      <c r="U28" s="136"/>
      <c r="V28" s="74"/>
      <c r="W28" s="13"/>
      <c r="X28" s="13"/>
      <c r="Y28" s="13"/>
      <c r="Z28" s="136"/>
      <c r="AA28" s="13"/>
      <c r="AB28" s="13"/>
      <c r="AC28" s="13"/>
      <c r="AD28" s="13"/>
      <c r="AE28" s="13"/>
      <c r="AF28" s="13"/>
      <c r="AG28" s="127"/>
      <c r="AH28"/>
      <c r="AI28"/>
      <c r="AJ28"/>
      <c r="AL28" s="41" t="str">
        <f t="shared" si="13"/>
        <v>LLUI</v>
      </c>
      <c r="AM28" s="43">
        <f t="shared" si="15"/>
        <v>3123</v>
      </c>
      <c r="AN28" s="42">
        <f t="shared" si="14"/>
        <v>303</v>
      </c>
      <c r="AO28" s="43" t="e">
        <f>#REF!</f>
        <v>#REF!</v>
      </c>
      <c r="AP28" s="161">
        <f t="shared" si="16"/>
        <v>9.7022094140249759</v>
      </c>
      <c r="AQ28" s="162" t="e">
        <f>#REF!</f>
        <v>#REF!</v>
      </c>
    </row>
    <row r="29" spans="1:43" s="137" customFormat="1" ht="18" customHeight="1" x14ac:dyDescent="0.25">
      <c r="A29" s="111" t="str">
        <f>Config!$B$18</f>
        <v>JERI</v>
      </c>
      <c r="B29" s="106">
        <f>METAS!$AV$16</f>
        <v>302</v>
      </c>
      <c r="C29" s="79">
        <f>ROUNDUP((B29/12)*Config!$C$6,0)</f>
        <v>302</v>
      </c>
      <c r="D29" s="106">
        <f>ACUMULADO!$AV$16</f>
        <v>41</v>
      </c>
      <c r="E29" s="79"/>
      <c r="F29" s="116">
        <f t="shared" si="20"/>
        <v>19</v>
      </c>
      <c r="G29" s="112">
        <f t="shared" ref="G29:G34" si="21">IFERROR(D29*100/C29,0)</f>
        <v>13.576158940397351</v>
      </c>
      <c r="H29" s="113" t="str">
        <f t="shared" si="17"/>
        <v/>
      </c>
      <c r="I29" s="113" t="str">
        <f t="shared" si="18"/>
        <v/>
      </c>
      <c r="J29" s="114">
        <f t="shared" si="19"/>
        <v>13.576158940397351</v>
      </c>
      <c r="K29"/>
      <c r="L29"/>
      <c r="M29"/>
      <c r="N29"/>
      <c r="O29"/>
      <c r="P29"/>
      <c r="Q29"/>
      <c r="R29"/>
      <c r="S29"/>
      <c r="T29"/>
      <c r="U29" s="136"/>
      <c r="V29" s="74"/>
      <c r="W29" s="13"/>
      <c r="X29" s="13"/>
      <c r="Y29" s="13"/>
      <c r="Z29" s="136"/>
      <c r="AA29" s="13"/>
      <c r="AB29" s="13"/>
      <c r="AC29" s="13"/>
      <c r="AD29" s="13"/>
      <c r="AE29" s="13"/>
      <c r="AF29" s="13"/>
      <c r="AG29" s="127"/>
      <c r="AH29"/>
      <c r="AI29"/>
      <c r="AJ29"/>
      <c r="AL29" s="41" t="str">
        <f t="shared" si="13"/>
        <v>JERI</v>
      </c>
      <c r="AM29" s="43">
        <f t="shared" si="15"/>
        <v>302</v>
      </c>
      <c r="AN29" s="42">
        <f t="shared" si="14"/>
        <v>41</v>
      </c>
      <c r="AO29" s="43" t="e">
        <f>#REF!</f>
        <v>#REF!</v>
      </c>
      <c r="AP29" s="161">
        <f t="shared" si="16"/>
        <v>13.576158940397351</v>
      </c>
      <c r="AQ29" s="162" t="e">
        <f>#REF!</f>
        <v>#REF!</v>
      </c>
    </row>
    <row r="30" spans="1:43" s="137" customFormat="1" ht="18" customHeight="1" x14ac:dyDescent="0.25">
      <c r="A30" s="111" t="str">
        <f>Config!$B$19</f>
        <v>YANT</v>
      </c>
      <c r="B30" s="106">
        <f>METAS!$AW$16</f>
        <v>568</v>
      </c>
      <c r="C30" s="79">
        <f>ROUNDUP((B30/12)*Config!$C$6,0)</f>
        <v>568</v>
      </c>
      <c r="D30" s="106">
        <f>ACUMULADO!$AW$16</f>
        <v>82</v>
      </c>
      <c r="E30" s="79"/>
      <c r="F30" s="116">
        <f t="shared" si="20"/>
        <v>19</v>
      </c>
      <c r="G30" s="112">
        <f t="shared" si="21"/>
        <v>14.43661971830986</v>
      </c>
      <c r="H30" s="113" t="str">
        <f t="shared" si="17"/>
        <v/>
      </c>
      <c r="I30" s="113" t="str">
        <f t="shared" si="18"/>
        <v/>
      </c>
      <c r="J30" s="114">
        <f t="shared" si="19"/>
        <v>14.43661971830986</v>
      </c>
      <c r="K30"/>
      <c r="L30"/>
      <c r="M30"/>
      <c r="N30"/>
      <c r="O30"/>
      <c r="P30"/>
      <c r="Q30"/>
      <c r="R30"/>
      <c r="S30"/>
      <c r="T30"/>
      <c r="U30" s="136"/>
      <c r="V30" s="74"/>
      <c r="W30" s="13"/>
      <c r="X30" s="13"/>
      <c r="Y30" s="13"/>
      <c r="Z30" s="136"/>
      <c r="AA30" s="13"/>
      <c r="AB30" s="13"/>
      <c r="AC30" s="13"/>
      <c r="AD30" s="13"/>
      <c r="AE30" s="13"/>
      <c r="AF30" s="13"/>
      <c r="AG30" s="127"/>
      <c r="AH30"/>
      <c r="AI30"/>
      <c r="AJ30"/>
      <c r="AL30" s="41" t="str">
        <f t="shared" si="13"/>
        <v>YANT</v>
      </c>
      <c r="AM30" s="43">
        <f t="shared" si="15"/>
        <v>568</v>
      </c>
      <c r="AN30" s="42">
        <f t="shared" si="14"/>
        <v>82</v>
      </c>
      <c r="AO30" s="43" t="e">
        <f>#REF!</f>
        <v>#REF!</v>
      </c>
      <c r="AP30" s="161">
        <f t="shared" si="16"/>
        <v>14.43661971830986</v>
      </c>
      <c r="AQ30" s="162" t="e">
        <f>#REF!</f>
        <v>#REF!</v>
      </c>
    </row>
    <row r="31" spans="1:43" s="137" customFormat="1" ht="18" customHeight="1" x14ac:dyDescent="0.25">
      <c r="A31" s="111" t="str">
        <f>Config!$B$20</f>
        <v>SORI</v>
      </c>
      <c r="B31" s="106">
        <f>METAS!$AX$16</f>
        <v>1469</v>
      </c>
      <c r="C31" s="79">
        <f>ROUNDUP((B31/12)*Config!$C$6,0)</f>
        <v>1469</v>
      </c>
      <c r="D31" s="106">
        <f>ACUMULADO!$AX$16</f>
        <v>14</v>
      </c>
      <c r="E31" s="79"/>
      <c r="F31" s="116">
        <f t="shared" si="20"/>
        <v>19</v>
      </c>
      <c r="G31" s="112">
        <f>IFERROR(D31*100/C31,0)</f>
        <v>0.95302927161334239</v>
      </c>
      <c r="H31" s="113" t="str">
        <f t="shared" si="17"/>
        <v/>
      </c>
      <c r="I31" s="113" t="str">
        <f t="shared" si="18"/>
        <v/>
      </c>
      <c r="J31" s="114">
        <f t="shared" si="19"/>
        <v>0.95302927161334239</v>
      </c>
      <c r="K31"/>
      <c r="L31"/>
      <c r="M31"/>
      <c r="N31"/>
      <c r="O31"/>
      <c r="P31"/>
      <c r="Q31"/>
      <c r="R31"/>
      <c r="S31"/>
      <c r="T31"/>
      <c r="U31" s="136"/>
      <c r="V31" s="74"/>
      <c r="W31" s="13"/>
      <c r="X31" s="13"/>
      <c r="Y31" s="13"/>
      <c r="Z31" s="136"/>
      <c r="AA31" s="13"/>
      <c r="AB31" s="13"/>
      <c r="AC31" s="13"/>
      <c r="AD31" s="13"/>
      <c r="AE31" s="13"/>
      <c r="AF31" s="13"/>
      <c r="AG31" s="127"/>
      <c r="AH31"/>
      <c r="AI31"/>
      <c r="AJ31"/>
      <c r="AL31" s="41" t="str">
        <f t="shared" si="13"/>
        <v>SORI</v>
      </c>
      <c r="AM31" s="43">
        <f t="shared" si="15"/>
        <v>1469</v>
      </c>
      <c r="AN31" s="42">
        <f t="shared" si="14"/>
        <v>14</v>
      </c>
      <c r="AO31" s="43" t="e">
        <f>#REF!</f>
        <v>#REF!</v>
      </c>
      <c r="AP31" s="161">
        <f t="shared" si="16"/>
        <v>0.95302927161334239</v>
      </c>
      <c r="AQ31" s="162" t="e">
        <f>#REF!</f>
        <v>#REF!</v>
      </c>
    </row>
    <row r="32" spans="1:43" s="137" customFormat="1" ht="18" customHeight="1" x14ac:dyDescent="0.25">
      <c r="A32" s="111" t="str">
        <f>Config!$B$21</f>
        <v>JEPE</v>
      </c>
      <c r="B32" s="106">
        <f>METAS!$AY$16</f>
        <v>584</v>
      </c>
      <c r="C32" s="79">
        <f>ROUNDUP((B32/12)*Config!$C$6,0)</f>
        <v>584</v>
      </c>
      <c r="D32" s="106">
        <f>ACUMULADO!$AY$16</f>
        <v>39</v>
      </c>
      <c r="E32" s="79"/>
      <c r="F32" s="116">
        <f t="shared" si="20"/>
        <v>19</v>
      </c>
      <c r="G32" s="112">
        <f>IFERROR(D32*100/C32,0)</f>
        <v>6.6780821917808222</v>
      </c>
      <c r="H32" s="113" t="str">
        <f>IF(G32&gt;$J$24,G32,"")</f>
        <v/>
      </c>
      <c r="I32" s="113" t="str">
        <f>IF(AND(G32&gt;=$H$24, G32&lt;=$J$24),G32,"")</f>
        <v/>
      </c>
      <c r="J32" s="114">
        <f>IF(G32&lt;$H$24,G32,"")</f>
        <v>6.6780821917808222</v>
      </c>
      <c r="K32"/>
      <c r="L32"/>
      <c r="M32"/>
      <c r="N32"/>
      <c r="O32"/>
      <c r="P32"/>
      <c r="Q32"/>
      <c r="R32"/>
      <c r="S32"/>
      <c r="T32"/>
      <c r="U32" s="136"/>
      <c r="V32" s="74"/>
      <c r="W32" s="13"/>
      <c r="X32" s="13"/>
      <c r="Y32" s="13"/>
      <c r="Z32" s="136"/>
      <c r="AA32" s="13"/>
      <c r="AB32" s="13"/>
      <c r="AC32" s="13"/>
      <c r="AD32" s="13"/>
      <c r="AE32" s="13"/>
      <c r="AF32" s="13"/>
      <c r="AG32" s="127"/>
      <c r="AH32"/>
      <c r="AI32"/>
      <c r="AJ32"/>
      <c r="AL32" s="41" t="str">
        <f>A32</f>
        <v>JEPE</v>
      </c>
      <c r="AM32" s="43">
        <f>C32</f>
        <v>584</v>
      </c>
      <c r="AN32" s="42">
        <f>D32</f>
        <v>39</v>
      </c>
      <c r="AO32" s="43" t="e">
        <f>#REF!</f>
        <v>#REF!</v>
      </c>
      <c r="AP32" s="161">
        <f>G32</f>
        <v>6.6780821917808222</v>
      </c>
      <c r="AQ32" s="162" t="e">
        <f>#REF!</f>
        <v>#REF!</v>
      </c>
    </row>
    <row r="33" spans="1:43" s="137" customFormat="1" ht="18" customHeight="1" x14ac:dyDescent="0.25">
      <c r="A33" s="111" t="str">
        <f>Config!$B$22</f>
        <v>ROQU</v>
      </c>
      <c r="B33" s="106">
        <f>METAS!$AZ$16</f>
        <v>547</v>
      </c>
      <c r="C33" s="79">
        <f>ROUNDUP((B33/12)*Config!$C$6,0)</f>
        <v>547</v>
      </c>
      <c r="D33" s="106">
        <f>ACUMULADO!$AZ$16</f>
        <v>33</v>
      </c>
      <c r="E33" s="79"/>
      <c r="F33" s="116">
        <f t="shared" si="20"/>
        <v>19</v>
      </c>
      <c r="G33" s="112">
        <f>IFERROR(D33*100/C33,0)</f>
        <v>6.0329067641681897</v>
      </c>
      <c r="H33" s="113" t="str">
        <f>IF(G33&gt;$J$24,G33,"")</f>
        <v/>
      </c>
      <c r="I33" s="113" t="str">
        <f>IF(AND(G33&gt;=$H$24, G33&lt;=$J$24),G33,"")</f>
        <v/>
      </c>
      <c r="J33" s="114">
        <f>IF(G33&lt;$H$24,G33,"")</f>
        <v>6.0329067641681897</v>
      </c>
      <c r="K33"/>
      <c r="L33"/>
      <c r="M33"/>
      <c r="N33"/>
      <c r="O33"/>
      <c r="P33"/>
      <c r="Q33"/>
      <c r="R33"/>
      <c r="S33"/>
      <c r="T33"/>
      <c r="U33" s="136"/>
      <c r="V33" s="74"/>
      <c r="W33" s="13"/>
      <c r="X33" s="13"/>
      <c r="Y33" s="13"/>
      <c r="Z33" s="136"/>
      <c r="AA33" s="13"/>
      <c r="AB33" s="13"/>
      <c r="AC33" s="13"/>
      <c r="AD33" s="13"/>
      <c r="AE33" s="13"/>
      <c r="AF33" s="13"/>
      <c r="AG33" s="127"/>
      <c r="AH33"/>
      <c r="AI33"/>
      <c r="AJ33"/>
      <c r="AL33" s="41" t="str">
        <f>A33</f>
        <v>ROQU</v>
      </c>
      <c r="AM33" s="43">
        <f>C33</f>
        <v>547</v>
      </c>
      <c r="AN33" s="42">
        <f>D33</f>
        <v>33</v>
      </c>
      <c r="AO33" s="43" t="e">
        <f>#REF!</f>
        <v>#REF!</v>
      </c>
      <c r="AP33" s="161">
        <f>G33</f>
        <v>6.0329067641681897</v>
      </c>
      <c r="AQ33" s="162" t="e">
        <f>#REF!</f>
        <v>#REF!</v>
      </c>
    </row>
    <row r="34" spans="1:43" s="137" customFormat="1" ht="18" customHeight="1" x14ac:dyDescent="0.25">
      <c r="A34" s="111" t="str">
        <f>Config!$B$23</f>
        <v>CALZ</v>
      </c>
      <c r="B34" s="106">
        <f>METAS!$BA$16</f>
        <v>454</v>
      </c>
      <c r="C34" s="79">
        <f>ROUNDUP((B34/12)*Config!$C$6,0)</f>
        <v>454</v>
      </c>
      <c r="D34" s="106">
        <f>ACUMULADO!$BA$16</f>
        <v>65</v>
      </c>
      <c r="E34" s="79"/>
      <c r="F34" s="116">
        <f t="shared" si="20"/>
        <v>19</v>
      </c>
      <c r="G34" s="112">
        <f t="shared" si="21"/>
        <v>14.317180616740089</v>
      </c>
      <c r="H34" s="113" t="str">
        <f t="shared" si="17"/>
        <v/>
      </c>
      <c r="I34" s="113" t="str">
        <f t="shared" si="18"/>
        <v/>
      </c>
      <c r="J34" s="114">
        <f t="shared" si="19"/>
        <v>14.317180616740089</v>
      </c>
      <c r="K34"/>
      <c r="L34"/>
      <c r="M34"/>
      <c r="N34"/>
      <c r="O34"/>
      <c r="P34"/>
      <c r="Q34"/>
      <c r="R34"/>
      <c r="S34"/>
      <c r="T34"/>
      <c r="U34" s="136"/>
      <c r="V34" s="74"/>
      <c r="W34" s="13"/>
      <c r="X34" s="13"/>
      <c r="Y34" s="13"/>
      <c r="Z34" s="136"/>
      <c r="AA34" s="13"/>
      <c r="AB34" s="13"/>
      <c r="AC34" s="13"/>
      <c r="AD34" s="13"/>
      <c r="AE34" s="13"/>
      <c r="AF34" s="13"/>
      <c r="AG34" s="127"/>
      <c r="AH34"/>
      <c r="AI34"/>
      <c r="AJ34"/>
      <c r="AL34" s="41" t="str">
        <f t="shared" si="13"/>
        <v>CALZ</v>
      </c>
      <c r="AM34" s="43">
        <f t="shared" si="15"/>
        <v>454</v>
      </c>
      <c r="AN34" s="42">
        <f t="shared" si="14"/>
        <v>65</v>
      </c>
      <c r="AO34" s="43" t="e">
        <f>#REF!</f>
        <v>#REF!</v>
      </c>
      <c r="AP34" s="161">
        <f t="shared" si="16"/>
        <v>14.317180616740089</v>
      </c>
      <c r="AQ34" s="162" t="e">
        <f>#REF!</f>
        <v>#REF!</v>
      </c>
    </row>
    <row r="35" spans="1:43" s="137" customFormat="1" ht="18" customHeight="1" x14ac:dyDescent="0.25">
      <c r="A35" s="111" t="str">
        <f>Config!$B$24</f>
        <v>PUEB</v>
      </c>
      <c r="B35" s="106">
        <f>METAS!$BB$16</f>
        <v>495</v>
      </c>
      <c r="C35" s="79">
        <f>ROUNDUP((B35/12)*Config!$C$6,0)</f>
        <v>495</v>
      </c>
      <c r="D35" s="106">
        <f>ACUMULADO!$BB$16</f>
        <v>91</v>
      </c>
      <c r="E35" s="79"/>
      <c r="F35" s="116">
        <f t="shared" si="20"/>
        <v>19</v>
      </c>
      <c r="G35" s="112">
        <f t="shared" ref="G35" si="22">IFERROR(D35*100/C35,0)</f>
        <v>18.383838383838384</v>
      </c>
      <c r="H35" s="113" t="str">
        <f t="shared" ref="H35" si="23">IF(G35&gt;$J$24,G35,"")</f>
        <v/>
      </c>
      <c r="I35" s="113" t="str">
        <f t="shared" ref="I35" si="24">IF(AND(G35&gt;=$H$24, G35&lt;=$J$24),G35,"")</f>
        <v/>
      </c>
      <c r="J35" s="114">
        <f t="shared" ref="J35" si="25">IF(G35&lt;$H$24,G35,"")</f>
        <v>18.383838383838384</v>
      </c>
      <c r="K35"/>
      <c r="L35"/>
      <c r="M35"/>
      <c r="N35"/>
      <c r="O35"/>
      <c r="P35"/>
      <c r="Q35"/>
      <c r="R35"/>
      <c r="S35"/>
      <c r="T35"/>
      <c r="U35" s="136"/>
      <c r="W35" s="136"/>
      <c r="X35" s="13"/>
      <c r="Y35" s="13"/>
      <c r="Z35" s="136"/>
      <c r="AA35" s="13"/>
      <c r="AB35" s="13"/>
      <c r="AC35" s="13"/>
      <c r="AD35" s="13"/>
      <c r="AE35" s="13"/>
      <c r="AF35" s="13"/>
      <c r="AG35" s="127"/>
      <c r="AH35"/>
      <c r="AI35"/>
      <c r="AJ35"/>
      <c r="AL35" s="41" t="str">
        <f>A35</f>
        <v>PUEB</v>
      </c>
      <c r="AM35" s="43">
        <f>C35</f>
        <v>495</v>
      </c>
      <c r="AN35" s="42">
        <f>D35</f>
        <v>91</v>
      </c>
      <c r="AO35" s="43" t="e">
        <f>#REF!</f>
        <v>#REF!</v>
      </c>
      <c r="AP35" s="161" t="e">
        <f>#REF!</f>
        <v>#REF!</v>
      </c>
      <c r="AQ35" s="162" t="e">
        <f>#REF!</f>
        <v>#REF!</v>
      </c>
    </row>
    <row r="36" spans="1:43" s="137" customFormat="1" ht="18" customHeight="1" x14ac:dyDescent="0.25">
      <c r="A36" s="141"/>
      <c r="E36" s="137" t="s">
        <v>150</v>
      </c>
      <c r="F36" s="137">
        <v>2017</v>
      </c>
      <c r="G36" s="142">
        <v>2018</v>
      </c>
      <c r="H36">
        <v>2019</v>
      </c>
      <c r="I36">
        <v>2020</v>
      </c>
      <c r="J36">
        <v>2021</v>
      </c>
      <c r="K36"/>
      <c r="L36"/>
      <c r="M36"/>
      <c r="N36"/>
      <c r="O36"/>
      <c r="P36"/>
      <c r="Q36"/>
      <c r="R36"/>
      <c r="S36"/>
      <c r="T36"/>
      <c r="U36" s="136"/>
      <c r="V36" s="74"/>
      <c r="W36" s="13"/>
      <c r="X36" s="13"/>
      <c r="Y36" s="13"/>
      <c r="Z36" s="136"/>
      <c r="AA36" s="13"/>
      <c r="AB36" s="13"/>
      <c r="AC36" s="13"/>
      <c r="AD36" s="13"/>
      <c r="AE36" s="13"/>
      <c r="AF36" s="13"/>
      <c r="AG36" s="127"/>
      <c r="AH36"/>
      <c r="AI36"/>
      <c r="AJ36"/>
      <c r="AO36"/>
      <c r="AP36" s="4"/>
    </row>
    <row r="37" spans="1:43" s="137" customFormat="1" ht="18" customHeight="1" x14ac:dyDescent="0.25">
      <c r="A37" s="141"/>
      <c r="E37" s="137" t="s">
        <v>154</v>
      </c>
      <c r="F37" s="83">
        <v>42</v>
      </c>
      <c r="G37" s="163">
        <v>36.799999999999997</v>
      </c>
      <c r="H37">
        <v>31.6</v>
      </c>
      <c r="I37">
        <v>26.4</v>
      </c>
      <c r="J37">
        <v>21</v>
      </c>
      <c r="K37"/>
      <c r="L37"/>
      <c r="M37"/>
      <c r="N37"/>
      <c r="O37"/>
      <c r="P37"/>
      <c r="Q37"/>
      <c r="R37"/>
      <c r="S37"/>
      <c r="T37"/>
      <c r="U37" s="136"/>
      <c r="V37" s="74"/>
      <c r="W37" s="13"/>
      <c r="X37" s="13"/>
      <c r="Y37" s="13"/>
      <c r="Z37" s="136"/>
      <c r="AA37" s="13"/>
      <c r="AB37" s="13"/>
      <c r="AC37" s="13"/>
      <c r="AD37" s="13"/>
      <c r="AE37" s="13"/>
      <c r="AF37" s="13"/>
      <c r="AG37" s="127"/>
      <c r="AH37"/>
      <c r="AI37"/>
      <c r="AJ37"/>
      <c r="AO37"/>
      <c r="AP37" s="4"/>
    </row>
    <row r="38" spans="1:43" s="137" customFormat="1" ht="18" customHeight="1" x14ac:dyDescent="0.25">
      <c r="A38" s="141"/>
      <c r="H38"/>
      <c r="I38"/>
      <c r="J38"/>
      <c r="K38"/>
      <c r="L38"/>
      <c r="M38"/>
      <c r="N38"/>
      <c r="O38"/>
      <c r="P38"/>
      <c r="Q38"/>
      <c r="R38"/>
      <c r="S38"/>
      <c r="T38"/>
      <c r="U38" s="136"/>
      <c r="V38" s="74"/>
      <c r="W38" s="13"/>
      <c r="X38" s="13"/>
      <c r="Y38" s="13"/>
      <c r="Z38" s="136"/>
      <c r="AA38" s="13"/>
      <c r="AB38" s="13"/>
      <c r="AC38" s="13"/>
      <c r="AD38" s="13"/>
      <c r="AE38" s="13"/>
      <c r="AF38" s="13"/>
      <c r="AG38" s="127"/>
      <c r="AH38"/>
      <c r="AI38"/>
      <c r="AJ38"/>
      <c r="AO38"/>
      <c r="AP38" s="4"/>
    </row>
    <row r="39" spans="1:43" s="137" customFormat="1" ht="18" customHeight="1" x14ac:dyDescent="0.25">
      <c r="A39" s="141"/>
      <c r="E39" s="137" t="s">
        <v>152</v>
      </c>
      <c r="F39" s="137">
        <v>2017</v>
      </c>
      <c r="G39" s="142">
        <v>2018</v>
      </c>
      <c r="H39">
        <v>2019</v>
      </c>
      <c r="I39">
        <v>2020</v>
      </c>
      <c r="J39">
        <v>2021</v>
      </c>
      <c r="K39"/>
      <c r="L39"/>
      <c r="M39"/>
      <c r="N39"/>
      <c r="O39"/>
      <c r="P39"/>
      <c r="Q39"/>
      <c r="R39"/>
      <c r="S39"/>
      <c r="T39"/>
      <c r="U39" s="136"/>
      <c r="V39" s="74"/>
      <c r="W39" s="13"/>
      <c r="X39" s="13"/>
      <c r="Y39" s="13"/>
      <c r="Z39" s="136"/>
      <c r="AA39" s="13"/>
      <c r="AB39" s="13"/>
      <c r="AC39" s="13"/>
      <c r="AD39" s="13"/>
      <c r="AE39" s="13"/>
      <c r="AF39" s="13"/>
      <c r="AG39" s="127"/>
      <c r="AH39"/>
      <c r="AI39"/>
      <c r="AJ39"/>
      <c r="AO39"/>
      <c r="AP39" s="4"/>
    </row>
    <row r="40" spans="1:43" s="137" customFormat="1" ht="18" customHeight="1" x14ac:dyDescent="0.25">
      <c r="A40" s="141"/>
      <c r="E40" s="137" t="s">
        <v>154</v>
      </c>
      <c r="F40" s="137">
        <v>37.9</v>
      </c>
      <c r="G40" s="163">
        <v>33.200000000000003</v>
      </c>
      <c r="H40">
        <v>28.5</v>
      </c>
      <c r="I40">
        <v>23.8</v>
      </c>
      <c r="J40">
        <v>19</v>
      </c>
      <c r="K40"/>
      <c r="L40"/>
      <c r="M40"/>
      <c r="N40"/>
      <c r="O40"/>
      <c r="P40"/>
      <c r="Q40"/>
      <c r="R40"/>
      <c r="S40"/>
      <c r="T40"/>
      <c r="U40" s="136"/>
      <c r="V40" s="74"/>
      <c r="W40" s="13"/>
      <c r="X40" s="13"/>
      <c r="Y40" s="13"/>
      <c r="Z40" s="136"/>
      <c r="AA40" s="13"/>
      <c r="AB40" s="13"/>
      <c r="AC40" s="13"/>
      <c r="AD40" s="13"/>
      <c r="AE40" s="13"/>
      <c r="AF40" s="13"/>
      <c r="AG40" s="127"/>
      <c r="AH40"/>
      <c r="AI40"/>
      <c r="AJ40"/>
      <c r="AO40"/>
      <c r="AP40" s="4"/>
    </row>
    <row r="41" spans="1:43" s="137" customFormat="1" ht="18" customHeight="1" x14ac:dyDescent="0.25">
      <c r="A41" s="141"/>
      <c r="H41"/>
      <c r="I41"/>
      <c r="J41"/>
      <c r="K41" s="14"/>
      <c r="L41"/>
      <c r="M41"/>
      <c r="N41"/>
      <c r="O41"/>
      <c r="P41"/>
      <c r="Q41"/>
      <c r="R41"/>
      <c r="S41"/>
      <c r="T41"/>
      <c r="U41" s="136"/>
      <c r="V41" s="74"/>
      <c r="W41" s="13"/>
      <c r="X41" s="13"/>
      <c r="Y41" s="13"/>
      <c r="Z41" s="136"/>
      <c r="AA41" s="13"/>
      <c r="AB41" s="13"/>
      <c r="AC41" s="13"/>
      <c r="AD41" s="13"/>
      <c r="AE41" s="13"/>
      <c r="AF41" s="13"/>
      <c r="AG41" s="127"/>
      <c r="AH41"/>
      <c r="AI41"/>
      <c r="AJ41"/>
      <c r="AO41"/>
      <c r="AP41" s="4"/>
    </row>
    <row r="42" spans="1:43" s="137" customFormat="1" ht="18" customHeight="1" x14ac:dyDescent="0.25">
      <c r="A42" s="141"/>
      <c r="B42"/>
      <c r="C42" s="81"/>
      <c r="D42" s="82"/>
      <c r="E42" s="82"/>
      <c r="F42" s="83"/>
      <c r="G42" s="83"/>
      <c r="H42" s="83"/>
      <c r="I42" s="164"/>
      <c r="J42" s="165"/>
      <c r="K42"/>
      <c r="L42"/>
      <c r="M42"/>
      <c r="N42"/>
      <c r="O42"/>
      <c r="P42"/>
      <c r="Q42"/>
      <c r="R42"/>
      <c r="S42"/>
      <c r="T42"/>
      <c r="U42" s="136"/>
      <c r="W42" s="13"/>
      <c r="X42" s="13"/>
      <c r="Y42" s="13"/>
      <c r="Z42" s="136"/>
      <c r="AA42" s="13"/>
      <c r="AB42" s="13"/>
      <c r="AC42" s="13"/>
      <c r="AD42" s="13"/>
      <c r="AE42" s="13"/>
      <c r="AF42" s="13"/>
      <c r="AG42" s="127"/>
      <c r="AH42"/>
      <c r="AI42"/>
      <c r="AJ42"/>
      <c r="AO42"/>
      <c r="AP42" s="4"/>
    </row>
    <row r="43" spans="1:43" s="137" customFormat="1" ht="18" customHeight="1" x14ac:dyDescent="0.25">
      <c r="A43" s="5" t="str">
        <f>METAS!$B$17</f>
        <v>NIÑOS DE 4 MESES QUE  INICIAN SUMPLEMENTACIÓN CON HIERRO EN GOTAS</v>
      </c>
      <c r="B43"/>
      <c r="C43" s="81"/>
      <c r="D43" s="82"/>
      <c r="E43" s="82"/>
      <c r="F43" s="83"/>
      <c r="G43" s="83"/>
      <c r="H43" s="83"/>
      <c r="I43" s="167"/>
      <c r="J43" s="165"/>
      <c r="K43"/>
      <c r="L43"/>
      <c r="M43"/>
      <c r="N43"/>
      <c r="O43"/>
      <c r="P43"/>
      <c r="Q43"/>
      <c r="R43"/>
      <c r="S43"/>
      <c r="T43"/>
      <c r="U43" s="136"/>
      <c r="V43" s="78" t="str">
        <f>A43</f>
        <v>NIÑOS DE 4 MESES QUE  INICIAN SUMPLEMENTACIÓN CON HIERRO EN GOTAS</v>
      </c>
      <c r="W43" s="13"/>
      <c r="X43" s="13"/>
      <c r="Y43" s="13"/>
      <c r="Z43" s="136"/>
      <c r="AA43" s="13"/>
      <c r="AB43" s="13"/>
      <c r="AC43" s="13"/>
      <c r="AD43" s="13"/>
      <c r="AE43" s="13"/>
      <c r="AF43" s="13"/>
      <c r="AG43" s="127"/>
      <c r="AH43"/>
      <c r="AI43"/>
      <c r="AJ43"/>
      <c r="AL43" t="str">
        <f t="shared" ref="AL43:AL50" si="26">A43</f>
        <v>NIÑOS DE 4 MESES QUE  INICIAN SUMPLEMENTACIÓN CON HIERRO EN GOTAS</v>
      </c>
      <c r="AM43"/>
      <c r="AN43"/>
      <c r="AO43"/>
      <c r="AP43" s="4"/>
      <c r="AQ43"/>
    </row>
    <row r="44" spans="1:43" s="137" customFormat="1" ht="48" customHeight="1" thickBot="1" x14ac:dyDescent="0.3">
      <c r="A44" s="86" t="s">
        <v>2</v>
      </c>
      <c r="B44" s="87" t="s">
        <v>199</v>
      </c>
      <c r="C44" s="88" t="s">
        <v>117</v>
      </c>
      <c r="D44" s="87" t="s">
        <v>200</v>
      </c>
      <c r="E44" s="87" t="s">
        <v>1</v>
      </c>
      <c r="F44" s="89"/>
      <c r="G44" s="90" t="s">
        <v>88</v>
      </c>
      <c r="H44" s="91" t="str">
        <f>"DEFICIENTE &lt; = "&amp;$H$3</f>
        <v>DEFICIENTE &lt; = 90</v>
      </c>
      <c r="I44" s="91" t="str">
        <f>"PROCESO &gt; "&amp;$H$3&amp;"  -  &lt; "&amp;$I$3</f>
        <v>PROCESO &gt; 90  -  &lt; 100</v>
      </c>
      <c r="J44" s="91" t="str">
        <f>"OPTIMO &gt; = "&amp;$I$3</f>
        <v>OPTIMO &gt; = 100</v>
      </c>
      <c r="K44"/>
      <c r="L44"/>
      <c r="M44"/>
      <c r="N44"/>
      <c r="O44"/>
      <c r="P44"/>
      <c r="Q44"/>
      <c r="R44"/>
      <c r="S44"/>
      <c r="T44"/>
      <c r="U44" s="136"/>
      <c r="V44" s="115" t="str">
        <f>$V$1&amp;"  "&amp;V43&amp;"  "&amp;$V$3&amp;"  "&amp;$V$2</f>
        <v>RED. MOYOBAMBA:  NIÑOS DE 4 MESES QUE  INICIAN SUMPLEMENTACIÓN CON HIERRO EN GOTAS  - POR MICROREDES :   ENERO - DICIEMBRE 2022</v>
      </c>
      <c r="W44" s="13"/>
      <c r="X44" s="13"/>
      <c r="Y44" s="13"/>
      <c r="Z44" s="136"/>
      <c r="AA44" s="13"/>
      <c r="AB44" s="13"/>
      <c r="AC44" s="13"/>
      <c r="AD44" s="13"/>
      <c r="AE44" s="13"/>
      <c r="AF44" s="13"/>
      <c r="AG44" s="127"/>
      <c r="AH44"/>
      <c r="AI44"/>
      <c r="AJ44"/>
      <c r="AL44" s="92" t="str">
        <f t="shared" si="26"/>
        <v>ESTABLECIMIENTOS</v>
      </c>
      <c r="AM44" s="93" t="s">
        <v>155</v>
      </c>
      <c r="AN44" s="94" t="s">
        <v>156</v>
      </c>
      <c r="AO44" s="95" t="str">
        <f t="shared" ref="AO44:AO54" si="27">D44</f>
        <v>Inicio Sup</v>
      </c>
      <c r="AP44" s="95" t="str">
        <f t="shared" ref="AP44:AP53" si="28">G44</f>
        <v>%</v>
      </c>
      <c r="AQ44" s="96" t="s">
        <v>157</v>
      </c>
    </row>
    <row r="45" spans="1:43" s="137" customFormat="1" ht="18" customHeight="1" thickBot="1" x14ac:dyDescent="0.3">
      <c r="A45" s="97" t="str">
        <f>Config!$B$15</f>
        <v>RED</v>
      </c>
      <c r="B45" s="98">
        <f>SUM(B46:B54)</f>
        <v>2309.58</v>
      </c>
      <c r="C45" s="98">
        <f>SUM(C46:C54)</f>
        <v>2314</v>
      </c>
      <c r="D45" s="98">
        <f>SUM(D46:D54)</f>
        <v>1993</v>
      </c>
      <c r="E45" s="98">
        <f>Config!$D$9</f>
        <v>100</v>
      </c>
      <c r="F45" s="99"/>
      <c r="G45" s="98">
        <f>IFERROR(ROUND(D45*100/C45,1),0)</f>
        <v>86.1</v>
      </c>
      <c r="H45" s="100">
        <f t="shared" ref="H45:H54" si="29">IF(G45&lt;=$H$3,G45,"")</f>
        <v>86.1</v>
      </c>
      <c r="I45" s="100" t="str">
        <f t="shared" ref="I45:I54" si="30">IF(G45&gt;$H$3,IF(G45&lt;$I$3,G45,""),"")</f>
        <v/>
      </c>
      <c r="J45" s="98" t="str">
        <f t="shared" ref="J45:J54" si="31">IF(G45&gt;=$I$3,G45,"")</f>
        <v/>
      </c>
      <c r="K45"/>
      <c r="L45"/>
      <c r="M45"/>
      <c r="N45"/>
      <c r="O45"/>
      <c r="P45"/>
      <c r="Q45"/>
      <c r="R45"/>
      <c r="S45"/>
      <c r="T45"/>
      <c r="U45" s="136"/>
      <c r="V45" s="75"/>
      <c r="W45" s="13"/>
      <c r="X45" s="13"/>
      <c r="Y45" s="13"/>
      <c r="Z45" s="136"/>
      <c r="AA45" s="13"/>
      <c r="AB45" s="13"/>
      <c r="AC45" s="13"/>
      <c r="AD45" s="13"/>
      <c r="AE45" s="13"/>
      <c r="AF45" s="13"/>
      <c r="AG45" s="127"/>
      <c r="AH45"/>
      <c r="AI45"/>
      <c r="AJ45"/>
      <c r="AL45" s="102" t="str">
        <f t="shared" si="26"/>
        <v>RED</v>
      </c>
      <c r="AM45" s="103">
        <f>SUM(AM46:AM53)</f>
        <v>0</v>
      </c>
      <c r="AN45" s="104">
        <f t="shared" ref="AN45:AN53" si="32">C45</f>
        <v>2314</v>
      </c>
      <c r="AO45" s="103">
        <f t="shared" si="27"/>
        <v>1993</v>
      </c>
      <c r="AP45" s="104">
        <f t="shared" si="28"/>
        <v>86.1</v>
      </c>
      <c r="AQ45" s="104">
        <f>AN45-AP45</f>
        <v>2227.9</v>
      </c>
    </row>
    <row r="46" spans="1:43" s="137" customFormat="1" ht="18" hidden="1" customHeight="1" x14ac:dyDescent="0.25">
      <c r="A46" s="111" t="str">
        <f>Config!$B$16</f>
        <v>HOSP</v>
      </c>
      <c r="B46" s="106">
        <f>METAS!$AT$17</f>
        <v>0</v>
      </c>
      <c r="C46" s="106">
        <f>ROUNDUP((B46/12)*Config!$C$6,0)</f>
        <v>0</v>
      </c>
      <c r="D46" s="106">
        <f>ACUMULADO!$AT$17</f>
        <v>0</v>
      </c>
      <c r="E46" s="168">
        <f>E45</f>
        <v>100</v>
      </c>
      <c r="F46" s="116"/>
      <c r="G46" s="112">
        <f>IFERROR(ROUND(D46*100/C46,1),0)</f>
        <v>0</v>
      </c>
      <c r="H46" s="113">
        <f t="shared" si="29"/>
        <v>0</v>
      </c>
      <c r="I46" s="113" t="str">
        <f t="shared" si="30"/>
        <v/>
      </c>
      <c r="J46" s="114" t="str">
        <f t="shared" si="31"/>
        <v/>
      </c>
      <c r="K46"/>
      <c r="L46"/>
      <c r="M46"/>
      <c r="N46"/>
      <c r="O46"/>
      <c r="P46"/>
      <c r="Q46"/>
      <c r="R46"/>
      <c r="S46"/>
      <c r="T46"/>
      <c r="U46" s="136"/>
      <c r="V46" s="78"/>
      <c r="W46" s="13"/>
      <c r="X46" s="13"/>
      <c r="Y46" s="13"/>
      <c r="Z46" s="136"/>
      <c r="AA46" s="13"/>
      <c r="AB46" s="13"/>
      <c r="AC46" s="13"/>
      <c r="AD46" s="13"/>
      <c r="AE46" s="13"/>
      <c r="AF46" s="13"/>
      <c r="AG46" s="127"/>
      <c r="AH46"/>
      <c r="AI46"/>
      <c r="AJ46"/>
      <c r="AL46" s="41" t="str">
        <f t="shared" si="26"/>
        <v>HOSP</v>
      </c>
      <c r="AM46" s="42" t="str">
        <f>IF(Config!$C$6&gt;=12,"0",(B46/12))</f>
        <v>0</v>
      </c>
      <c r="AN46" s="43">
        <f t="shared" si="32"/>
        <v>0</v>
      </c>
      <c r="AO46" s="43">
        <f t="shared" si="27"/>
        <v>0</v>
      </c>
      <c r="AP46" s="161">
        <f t="shared" si="28"/>
        <v>0</v>
      </c>
      <c r="AQ46" s="44">
        <f t="shared" ref="AQ46:AQ53" si="33">AN46-AO46</f>
        <v>0</v>
      </c>
    </row>
    <row r="47" spans="1:43" s="137" customFormat="1" ht="18" customHeight="1" x14ac:dyDescent="0.25">
      <c r="A47" s="111" t="str">
        <f>Config!$B$17</f>
        <v>LLUI</v>
      </c>
      <c r="B47" s="106">
        <f>METAS!$AU$17</f>
        <v>955.98</v>
      </c>
      <c r="C47" s="79">
        <f>ROUNDUP((B47/12)*Config!$C$6,0)</f>
        <v>956</v>
      </c>
      <c r="D47" s="106">
        <f>ACUMULADO!$AU$17</f>
        <v>738</v>
      </c>
      <c r="E47" s="168">
        <f t="shared" ref="E47:E54" si="34">E46</f>
        <v>100</v>
      </c>
      <c r="F47" s="116"/>
      <c r="G47" s="112">
        <f>IFERROR(ROUND(D47*100/C47,1),0)</f>
        <v>77.2</v>
      </c>
      <c r="H47" s="113">
        <f t="shared" si="29"/>
        <v>77.2</v>
      </c>
      <c r="I47" s="113" t="str">
        <f t="shared" si="30"/>
        <v/>
      </c>
      <c r="J47" s="114" t="str">
        <f t="shared" si="31"/>
        <v/>
      </c>
      <c r="K47"/>
      <c r="L47"/>
      <c r="M47"/>
      <c r="N47"/>
      <c r="O47"/>
      <c r="P47"/>
      <c r="Q47"/>
      <c r="R47"/>
      <c r="S47"/>
      <c r="T47"/>
      <c r="U47" s="136"/>
      <c r="V47" s="78"/>
      <c r="W47" s="139"/>
      <c r="X47" s="139"/>
      <c r="Y47" s="13"/>
      <c r="Z47" s="136"/>
      <c r="AA47" s="13"/>
      <c r="AB47" s="13"/>
      <c r="AC47" s="13"/>
      <c r="AD47" s="13"/>
      <c r="AE47" s="13"/>
      <c r="AF47" s="13"/>
      <c r="AG47" s="127"/>
      <c r="AH47"/>
      <c r="AI47"/>
      <c r="AJ47"/>
      <c r="AL47" s="41" t="str">
        <f t="shared" si="26"/>
        <v>LLUI</v>
      </c>
      <c r="AM47" s="42" t="str">
        <f>IF(Config!$C$6&gt;=12,"0",(B47/12))</f>
        <v>0</v>
      </c>
      <c r="AN47" s="43">
        <f t="shared" si="32"/>
        <v>956</v>
      </c>
      <c r="AO47" s="43">
        <f t="shared" si="27"/>
        <v>738</v>
      </c>
      <c r="AP47" s="161">
        <f t="shared" si="28"/>
        <v>77.2</v>
      </c>
      <c r="AQ47" s="44">
        <f t="shared" si="33"/>
        <v>218</v>
      </c>
    </row>
    <row r="48" spans="1:43" s="137" customFormat="1" ht="18" customHeight="1" x14ac:dyDescent="0.25">
      <c r="A48" s="111" t="str">
        <f>Config!$B$18</f>
        <v>JERI</v>
      </c>
      <c r="B48" s="106">
        <f>METAS!$AV$17</f>
        <v>87.419999999999987</v>
      </c>
      <c r="C48" s="79">
        <f>ROUNDUP((B48/12)*Config!$C$6,0)</f>
        <v>88</v>
      </c>
      <c r="D48" s="106">
        <f>ACUMULADO!$AV$17</f>
        <v>84</v>
      </c>
      <c r="E48" s="168">
        <f t="shared" si="34"/>
        <v>100</v>
      </c>
      <c r="F48" s="116"/>
      <c r="G48" s="112">
        <f t="shared" ref="G48:G53" si="35">IFERROR(ROUND(D48*100/C48,1),0)</f>
        <v>95.5</v>
      </c>
      <c r="H48" s="113" t="str">
        <f t="shared" si="29"/>
        <v/>
      </c>
      <c r="I48" s="113">
        <f t="shared" si="30"/>
        <v>95.5</v>
      </c>
      <c r="J48" s="114" t="str">
        <f t="shared" si="31"/>
        <v/>
      </c>
      <c r="K48"/>
      <c r="L48"/>
      <c r="M48"/>
      <c r="N48"/>
      <c r="O48"/>
      <c r="P48"/>
      <c r="Q48"/>
      <c r="R48"/>
      <c r="S48"/>
      <c r="T48"/>
      <c r="U48" s="136"/>
      <c r="V48"/>
      <c r="W48" s="13"/>
      <c r="X48" s="13"/>
      <c r="Y48" s="13"/>
      <c r="Z48" s="136"/>
      <c r="AA48" s="13"/>
      <c r="AB48" s="13"/>
      <c r="AC48" s="13"/>
      <c r="AD48" s="13"/>
      <c r="AE48" s="13"/>
      <c r="AF48" s="13"/>
      <c r="AG48" s="127"/>
      <c r="AH48"/>
      <c r="AI48"/>
      <c r="AJ48"/>
      <c r="AL48" s="41" t="str">
        <f t="shared" si="26"/>
        <v>JERI</v>
      </c>
      <c r="AM48" s="42" t="str">
        <f>IF(Config!$C$6&gt;=12,"0",(B48/12))</f>
        <v>0</v>
      </c>
      <c r="AN48" s="43">
        <f t="shared" si="32"/>
        <v>88</v>
      </c>
      <c r="AO48" s="43">
        <f t="shared" si="27"/>
        <v>84</v>
      </c>
      <c r="AP48" s="161">
        <f t="shared" si="28"/>
        <v>95.5</v>
      </c>
      <c r="AQ48" s="44">
        <f t="shared" si="33"/>
        <v>4</v>
      </c>
    </row>
    <row r="49" spans="1:43" s="137" customFormat="1" ht="18" customHeight="1" x14ac:dyDescent="0.25">
      <c r="A49" s="111" t="str">
        <f>Config!$B$19</f>
        <v>YANT</v>
      </c>
      <c r="B49" s="106">
        <f>METAS!$AW$17</f>
        <v>184.24</v>
      </c>
      <c r="C49" s="79">
        <f>ROUNDUP((B49/12)*Config!$C$6,0)</f>
        <v>185</v>
      </c>
      <c r="D49" s="106">
        <f>ACUMULADO!$AW$17</f>
        <v>120</v>
      </c>
      <c r="E49" s="168">
        <f t="shared" si="34"/>
        <v>100</v>
      </c>
      <c r="F49" s="116"/>
      <c r="G49" s="112">
        <f>IFERROR(ROUND(D49*100/C49,1),0)</f>
        <v>64.900000000000006</v>
      </c>
      <c r="H49" s="113">
        <f t="shared" si="29"/>
        <v>64.900000000000006</v>
      </c>
      <c r="I49" s="113" t="str">
        <f t="shared" si="30"/>
        <v/>
      </c>
      <c r="J49" s="114" t="str">
        <f t="shared" si="31"/>
        <v/>
      </c>
      <c r="K49"/>
      <c r="L49"/>
      <c r="M49"/>
      <c r="N49"/>
      <c r="O49"/>
      <c r="P49"/>
      <c r="Q49"/>
      <c r="R49"/>
      <c r="S49"/>
      <c r="T49"/>
      <c r="U49" s="136"/>
      <c r="V49"/>
      <c r="W49" s="13"/>
      <c r="X49" s="13"/>
      <c r="Y49" s="13"/>
      <c r="Z49" s="136"/>
      <c r="AA49" s="13"/>
      <c r="AB49" s="13"/>
      <c r="AC49" s="13"/>
      <c r="AD49" s="13"/>
      <c r="AE49" s="13"/>
      <c r="AF49" s="13"/>
      <c r="AG49" s="127"/>
      <c r="AH49"/>
      <c r="AI49"/>
      <c r="AJ49"/>
      <c r="AL49" s="41" t="str">
        <f t="shared" si="26"/>
        <v>YANT</v>
      </c>
      <c r="AM49" s="42" t="str">
        <f>IF(Config!$C$6&gt;=12,"0",(B49/12))</f>
        <v>0</v>
      </c>
      <c r="AN49" s="43">
        <f t="shared" si="32"/>
        <v>185</v>
      </c>
      <c r="AO49" s="43">
        <f t="shared" si="27"/>
        <v>120</v>
      </c>
      <c r="AP49" s="161">
        <f t="shared" si="28"/>
        <v>64.900000000000006</v>
      </c>
      <c r="AQ49" s="44">
        <f t="shared" si="33"/>
        <v>65</v>
      </c>
    </row>
    <row r="50" spans="1:43" s="137" customFormat="1" ht="18" customHeight="1" x14ac:dyDescent="0.25">
      <c r="A50" s="111" t="str">
        <f>Config!$B$20</f>
        <v>SORI</v>
      </c>
      <c r="B50" s="106">
        <f>METAS!$AX$17</f>
        <v>452.13999999999993</v>
      </c>
      <c r="C50" s="79">
        <f>ROUNDUP((B50/12)*Config!$C$6,0)</f>
        <v>453</v>
      </c>
      <c r="D50" s="106">
        <f>ACUMULADO!$AX$17</f>
        <v>461</v>
      </c>
      <c r="E50" s="168">
        <f t="shared" si="34"/>
        <v>100</v>
      </c>
      <c r="F50" s="116"/>
      <c r="G50" s="112">
        <f t="shared" si="35"/>
        <v>101.8</v>
      </c>
      <c r="H50" s="113" t="str">
        <f t="shared" si="29"/>
        <v/>
      </c>
      <c r="I50" s="113" t="str">
        <f t="shared" si="30"/>
        <v/>
      </c>
      <c r="J50" s="114">
        <f t="shared" si="31"/>
        <v>101.8</v>
      </c>
      <c r="K50"/>
      <c r="L50"/>
      <c r="M50"/>
      <c r="N50"/>
      <c r="O50"/>
      <c r="P50"/>
      <c r="Q50"/>
      <c r="R50"/>
      <c r="S50"/>
      <c r="T50"/>
      <c r="U50" s="136"/>
      <c r="V50" s="74"/>
      <c r="W50" s="13"/>
      <c r="X50" s="13"/>
      <c r="Y50" s="13"/>
      <c r="Z50" s="136"/>
      <c r="AA50" s="13"/>
      <c r="AB50" s="13"/>
      <c r="AC50" s="13"/>
      <c r="AD50" s="13"/>
      <c r="AE50" s="13"/>
      <c r="AF50" s="13"/>
      <c r="AG50" s="127"/>
      <c r="AH50"/>
      <c r="AI50"/>
      <c r="AJ50"/>
      <c r="AL50" s="41" t="str">
        <f t="shared" si="26"/>
        <v>SORI</v>
      </c>
      <c r="AM50" s="42" t="str">
        <f>IF(Config!$C$6&gt;=12,"0",(B50/12))</f>
        <v>0</v>
      </c>
      <c r="AN50" s="43">
        <f t="shared" si="32"/>
        <v>453</v>
      </c>
      <c r="AO50" s="43">
        <f t="shared" si="27"/>
        <v>461</v>
      </c>
      <c r="AP50" s="161">
        <f t="shared" si="28"/>
        <v>101.8</v>
      </c>
      <c r="AQ50" s="44">
        <f t="shared" si="33"/>
        <v>-8</v>
      </c>
    </row>
    <row r="51" spans="1:43" s="137" customFormat="1" ht="18" customHeight="1" x14ac:dyDescent="0.25">
      <c r="A51" s="111" t="str">
        <f>Config!$B$21</f>
        <v>JEPE</v>
      </c>
      <c r="B51" s="106">
        <f>METAS!$AY$17</f>
        <v>168.26000000000002</v>
      </c>
      <c r="C51" s="79">
        <f>ROUNDUP((B51/12)*Config!$C$6,0)</f>
        <v>169</v>
      </c>
      <c r="D51" s="106">
        <f>ACUMULADO!$AY$17</f>
        <v>190</v>
      </c>
      <c r="E51" s="168">
        <f t="shared" si="34"/>
        <v>100</v>
      </c>
      <c r="F51" s="116"/>
      <c r="G51" s="112">
        <f>IFERROR(ROUND(D51*100/C51,1),0)</f>
        <v>112.4</v>
      </c>
      <c r="H51" s="113" t="str">
        <f t="shared" si="29"/>
        <v/>
      </c>
      <c r="I51" s="113" t="str">
        <f t="shared" si="30"/>
        <v/>
      </c>
      <c r="J51" s="114">
        <f t="shared" si="31"/>
        <v>112.4</v>
      </c>
      <c r="K51"/>
      <c r="L51"/>
      <c r="M51"/>
      <c r="N51"/>
      <c r="O51"/>
      <c r="P51"/>
      <c r="Q51"/>
      <c r="R51"/>
      <c r="S51"/>
      <c r="T51"/>
      <c r="U51" s="136"/>
      <c r="V51" s="169"/>
      <c r="W51" s="127"/>
      <c r="X51" s="127"/>
      <c r="Y51" s="13"/>
      <c r="Z51" s="136"/>
      <c r="AA51" s="13"/>
      <c r="AB51" s="13"/>
      <c r="AC51" s="13"/>
      <c r="AD51" s="13"/>
      <c r="AE51" s="13"/>
      <c r="AF51" s="13"/>
      <c r="AG51" s="127"/>
      <c r="AH51"/>
      <c r="AI51"/>
      <c r="AJ51"/>
      <c r="AL51" s="41" t="str">
        <f>A51</f>
        <v>JEPE</v>
      </c>
      <c r="AM51" s="42" t="str">
        <f>IF(Config!$C$6&gt;=12,"0",(B51/12))</f>
        <v>0</v>
      </c>
      <c r="AN51" s="43">
        <f>C51</f>
        <v>169</v>
      </c>
      <c r="AO51" s="43">
        <f>D51</f>
        <v>190</v>
      </c>
      <c r="AP51" s="161">
        <f>G51</f>
        <v>112.4</v>
      </c>
      <c r="AQ51" s="44">
        <f>AN51-AO51</f>
        <v>-21</v>
      </c>
    </row>
    <row r="52" spans="1:43" s="137" customFormat="1" ht="18" customHeight="1" x14ac:dyDescent="0.25">
      <c r="A52" s="111" t="str">
        <f>Config!$B$22</f>
        <v>ROQU</v>
      </c>
      <c r="B52" s="106">
        <f>METAS!$AZ$17</f>
        <v>173.89999999999998</v>
      </c>
      <c r="C52" s="79">
        <f>ROUNDUP((B52/12)*Config!$C$6,0)</f>
        <v>174</v>
      </c>
      <c r="D52" s="106">
        <f>ACUMULADO!$AZ$17</f>
        <v>169</v>
      </c>
      <c r="E52" s="168">
        <f t="shared" si="34"/>
        <v>100</v>
      </c>
      <c r="F52" s="116"/>
      <c r="G52" s="112">
        <f>IFERROR(ROUND(D52*100/C52,1),0)</f>
        <v>97.1</v>
      </c>
      <c r="H52" s="113" t="str">
        <f t="shared" si="29"/>
        <v/>
      </c>
      <c r="I52" s="113">
        <f t="shared" si="30"/>
        <v>97.1</v>
      </c>
      <c r="J52" s="114" t="str">
        <f t="shared" si="31"/>
        <v/>
      </c>
      <c r="K52"/>
      <c r="L52"/>
      <c r="M52"/>
      <c r="N52"/>
      <c r="O52"/>
      <c r="P52"/>
      <c r="Q52"/>
      <c r="R52"/>
      <c r="S52"/>
      <c r="T52"/>
      <c r="U52" s="136"/>
      <c r="W52" s="13"/>
      <c r="X52" s="13"/>
      <c r="Y52" s="13"/>
      <c r="Z52" s="136"/>
      <c r="AA52" s="13"/>
      <c r="AB52" s="13"/>
      <c r="AC52" s="13"/>
      <c r="AD52" s="13"/>
      <c r="AE52" s="13"/>
      <c r="AF52" s="13"/>
      <c r="AG52" s="127"/>
      <c r="AH52"/>
      <c r="AI52"/>
      <c r="AJ52"/>
      <c r="AL52" s="41" t="str">
        <f>A52</f>
        <v>ROQU</v>
      </c>
      <c r="AM52" s="42" t="str">
        <f>IF(Config!$C$6&gt;=12,"0",(B52/12))</f>
        <v>0</v>
      </c>
      <c r="AN52" s="43">
        <f>C52</f>
        <v>174</v>
      </c>
      <c r="AO52" s="43">
        <f>D52</f>
        <v>169</v>
      </c>
      <c r="AP52" s="161">
        <f>G52</f>
        <v>97.1</v>
      </c>
      <c r="AQ52" s="44">
        <f>AN52-AO52</f>
        <v>5</v>
      </c>
    </row>
    <row r="53" spans="1:43" s="137" customFormat="1" ht="18" customHeight="1" x14ac:dyDescent="0.25">
      <c r="A53" s="111" t="str">
        <f>Config!$B$23</f>
        <v>CALZ</v>
      </c>
      <c r="B53" s="106">
        <f>METAS!$BA$17</f>
        <v>135.35999999999999</v>
      </c>
      <c r="C53" s="79">
        <f>ROUNDUP((B53/12)*Config!$C$6,0)</f>
        <v>136</v>
      </c>
      <c r="D53" s="106">
        <f>ACUMULADO!$BA$17</f>
        <v>89</v>
      </c>
      <c r="E53" s="168">
        <f t="shared" si="34"/>
        <v>100</v>
      </c>
      <c r="F53" s="116"/>
      <c r="G53" s="112">
        <f t="shared" si="35"/>
        <v>65.400000000000006</v>
      </c>
      <c r="H53" s="113">
        <f t="shared" si="29"/>
        <v>65.400000000000006</v>
      </c>
      <c r="I53" s="113" t="str">
        <f t="shared" si="30"/>
        <v/>
      </c>
      <c r="J53" s="114" t="str">
        <f t="shared" si="31"/>
        <v/>
      </c>
      <c r="K53"/>
      <c r="L53"/>
      <c r="M53"/>
      <c r="N53"/>
      <c r="O53"/>
      <c r="P53"/>
      <c r="Q53"/>
      <c r="R53"/>
      <c r="S53"/>
      <c r="T53"/>
      <c r="U53" s="136"/>
      <c r="V53" s="74"/>
      <c r="W53" s="13"/>
      <c r="X53" s="13"/>
      <c r="Y53" s="13"/>
      <c r="Z53" s="136"/>
      <c r="AA53" s="13"/>
      <c r="AB53" s="13"/>
      <c r="AC53" s="13"/>
      <c r="AD53" s="13"/>
      <c r="AE53" s="13"/>
      <c r="AF53" s="13"/>
      <c r="AG53" s="127"/>
      <c r="AH53"/>
      <c r="AI53"/>
      <c r="AJ53"/>
      <c r="AL53" s="41" t="str">
        <f>A54</f>
        <v>PUEB</v>
      </c>
      <c r="AM53" s="42" t="str">
        <f>IF(Config!$C$6&gt;=12,"0",(B53/12))</f>
        <v>0</v>
      </c>
      <c r="AN53" s="43">
        <f t="shared" si="32"/>
        <v>136</v>
      </c>
      <c r="AO53" s="43">
        <f t="shared" si="27"/>
        <v>89</v>
      </c>
      <c r="AP53" s="161">
        <f t="shared" si="28"/>
        <v>65.400000000000006</v>
      </c>
      <c r="AQ53" s="44">
        <f t="shared" si="33"/>
        <v>47</v>
      </c>
    </row>
    <row r="54" spans="1:43" s="137" customFormat="1" ht="18" customHeight="1" x14ac:dyDescent="0.25">
      <c r="A54" s="111" t="str">
        <f>Config!$B$24</f>
        <v>PUEB</v>
      </c>
      <c r="B54" s="106">
        <f>METAS!$BB$17</f>
        <v>152.27999999999997</v>
      </c>
      <c r="C54" s="79">
        <f>ROUNDUP((B54/12)*Config!$C$6,0)</f>
        <v>153</v>
      </c>
      <c r="D54" s="106">
        <f>ACUMULADO!$BB$17</f>
        <v>142</v>
      </c>
      <c r="E54" s="168">
        <f t="shared" si="34"/>
        <v>100</v>
      </c>
      <c r="F54" s="116"/>
      <c r="G54" s="112">
        <f t="shared" ref="G54" si="36">IFERROR(ROUND(D54*100/C54,1),0)</f>
        <v>92.8</v>
      </c>
      <c r="H54" s="113" t="str">
        <f t="shared" si="29"/>
        <v/>
      </c>
      <c r="I54" s="113">
        <f t="shared" si="30"/>
        <v>92.8</v>
      </c>
      <c r="J54" s="114" t="str">
        <f t="shared" si="31"/>
        <v/>
      </c>
      <c r="K54"/>
      <c r="L54"/>
      <c r="M54"/>
      <c r="N54"/>
      <c r="O54"/>
      <c r="P54"/>
      <c r="Q54"/>
      <c r="R54"/>
      <c r="S54"/>
      <c r="T54"/>
      <c r="U54" s="136"/>
      <c r="W54" s="13"/>
      <c r="X54" s="13"/>
      <c r="Y54" s="13"/>
      <c r="Z54" s="136"/>
      <c r="AA54" s="13"/>
      <c r="AB54" s="13"/>
      <c r="AC54" s="13"/>
      <c r="AD54" s="13"/>
      <c r="AE54" s="13"/>
      <c r="AF54" s="13"/>
      <c r="AG54" s="127"/>
      <c r="AH54"/>
      <c r="AI54"/>
      <c r="AJ54"/>
      <c r="AL54" s="41" t="e">
        <f>#REF!</f>
        <v>#REF!</v>
      </c>
      <c r="AM54" s="42" t="str">
        <f>IF(Config!$C$6&gt;=12,"0",(B54/12))</f>
        <v>0</v>
      </c>
      <c r="AN54" s="43">
        <f>C54</f>
        <v>153</v>
      </c>
      <c r="AO54" s="43">
        <f t="shared" si="27"/>
        <v>142</v>
      </c>
      <c r="AP54" s="161">
        <f>G54</f>
        <v>92.8</v>
      </c>
      <c r="AQ54" s="44">
        <f>AN54-AO54</f>
        <v>11</v>
      </c>
    </row>
    <row r="55" spans="1:43" s="137" customFormat="1" ht="18" customHeight="1" x14ac:dyDescent="0.25">
      <c r="A55" s="141"/>
      <c r="H55"/>
      <c r="I55"/>
      <c r="J55"/>
      <c r="K55"/>
      <c r="L55"/>
      <c r="M55"/>
      <c r="N55"/>
      <c r="O55"/>
      <c r="P55"/>
      <c r="Q55"/>
      <c r="R55"/>
      <c r="S55"/>
      <c r="T55"/>
      <c r="U55" s="136"/>
      <c r="V55" s="74"/>
      <c r="W55" s="13"/>
      <c r="X55" s="13"/>
      <c r="Y55" s="13"/>
      <c r="Z55" s="136"/>
      <c r="AA55" s="13"/>
      <c r="AB55" s="13"/>
      <c r="AC55" s="13"/>
      <c r="AD55" s="13"/>
      <c r="AE55" s="13"/>
      <c r="AF55" s="13"/>
      <c r="AG55" s="127"/>
      <c r="AH55"/>
      <c r="AI55"/>
      <c r="AJ55"/>
      <c r="AO55"/>
      <c r="AP55" s="4"/>
    </row>
    <row r="56" spans="1:43" s="137" customFormat="1" ht="18" customHeight="1" x14ac:dyDescent="0.25">
      <c r="A56" s="141"/>
      <c r="H56"/>
      <c r="I56"/>
      <c r="J56"/>
      <c r="K56"/>
      <c r="L56"/>
      <c r="M56"/>
      <c r="N56"/>
      <c r="O56"/>
      <c r="P56"/>
      <c r="Q56"/>
      <c r="R56"/>
      <c r="S56"/>
      <c r="T56"/>
      <c r="U56" s="136"/>
      <c r="V56" s="74"/>
      <c r="W56" s="13"/>
      <c r="X56" s="13"/>
      <c r="Y56" s="13"/>
      <c r="Z56" s="136"/>
      <c r="AA56" s="13"/>
      <c r="AB56" s="13"/>
      <c r="AC56" s="13"/>
      <c r="AD56" s="13"/>
      <c r="AE56" s="13"/>
      <c r="AF56" s="13"/>
      <c r="AG56" s="127"/>
      <c r="AH56"/>
      <c r="AI56"/>
      <c r="AJ56"/>
      <c r="AO56"/>
      <c r="AP56" s="4"/>
    </row>
    <row r="57" spans="1:43" s="137" customFormat="1" ht="18" customHeight="1" x14ac:dyDescent="0.25">
      <c r="A57" s="141"/>
      <c r="H57"/>
      <c r="I57"/>
      <c r="J57"/>
      <c r="K57"/>
      <c r="L57"/>
      <c r="M57"/>
      <c r="N57"/>
      <c r="O57"/>
      <c r="P57"/>
      <c r="Q57"/>
      <c r="R57"/>
      <c r="S57"/>
      <c r="T57"/>
      <c r="U57" s="136"/>
      <c r="V57" s="74"/>
      <c r="W57" s="13"/>
      <c r="X57" s="13"/>
      <c r="Y57" s="13"/>
      <c r="Z57" s="136"/>
      <c r="AA57" s="13"/>
      <c r="AB57" s="13"/>
      <c r="AC57" s="13"/>
      <c r="AD57" s="13"/>
      <c r="AE57" s="13"/>
      <c r="AF57" s="13"/>
      <c r="AG57" s="127"/>
      <c r="AH57"/>
      <c r="AI57"/>
      <c r="AJ57"/>
      <c r="AO57"/>
      <c r="AP57" s="4"/>
    </row>
    <row r="58" spans="1:43" s="137" customFormat="1" ht="18" customHeight="1" x14ac:dyDescent="0.25">
      <c r="A58" s="141"/>
      <c r="H58"/>
      <c r="I58"/>
      <c r="J58"/>
      <c r="K58" s="14"/>
      <c r="L58"/>
      <c r="M58"/>
      <c r="N58"/>
      <c r="O58"/>
      <c r="P58"/>
      <c r="Q58"/>
      <c r="R58"/>
      <c r="S58"/>
      <c r="T58"/>
      <c r="U58" s="136"/>
      <c r="V58" s="74"/>
      <c r="W58" s="13"/>
      <c r="X58" s="13"/>
      <c r="Y58" s="13"/>
      <c r="Z58" s="136"/>
      <c r="AA58" s="13"/>
      <c r="AB58" s="13"/>
      <c r="AC58" s="13"/>
      <c r="AD58" s="13"/>
      <c r="AE58" s="13"/>
      <c r="AF58" s="13"/>
      <c r="AG58" s="127"/>
      <c r="AH58"/>
      <c r="AI58"/>
      <c r="AJ58"/>
      <c r="AO58"/>
      <c r="AP58" s="4"/>
    </row>
    <row r="59" spans="1:43" s="137" customFormat="1" ht="18" customHeight="1" x14ac:dyDescent="0.25">
      <c r="A59" s="141"/>
      <c r="H59"/>
      <c r="I59"/>
      <c r="J59"/>
      <c r="K59"/>
      <c r="L59"/>
      <c r="M59"/>
      <c r="N59"/>
      <c r="O59"/>
      <c r="P59"/>
      <c r="Q59"/>
      <c r="R59"/>
      <c r="S59"/>
      <c r="T59"/>
      <c r="U59" s="136"/>
      <c r="V59" s="74"/>
      <c r="W59" s="13"/>
      <c r="X59" s="13"/>
      <c r="Y59" s="13"/>
      <c r="Z59" s="136"/>
      <c r="AA59" s="13"/>
      <c r="AB59" s="13"/>
      <c r="AC59" s="13"/>
      <c r="AD59" s="13"/>
      <c r="AE59" s="13"/>
      <c r="AF59" s="13"/>
      <c r="AG59" s="127"/>
      <c r="AH59"/>
      <c r="AI59"/>
      <c r="AJ59"/>
      <c r="AO59"/>
      <c r="AP59" s="4"/>
    </row>
    <row r="60" spans="1:43" s="137" customFormat="1" ht="18" customHeight="1" x14ac:dyDescent="0.25">
      <c r="A60" s="141"/>
      <c r="H60"/>
      <c r="I60"/>
      <c r="J60"/>
      <c r="K60" s="14"/>
      <c r="L60"/>
      <c r="M60"/>
      <c r="N60"/>
      <c r="O60"/>
      <c r="P60"/>
      <c r="Q60"/>
      <c r="R60"/>
      <c r="S60"/>
      <c r="T60"/>
      <c r="U60" s="136"/>
      <c r="V60" s="74"/>
      <c r="W60" s="13"/>
      <c r="X60" s="13"/>
      <c r="Y60" s="13"/>
      <c r="Z60" s="136"/>
      <c r="AA60" s="13"/>
      <c r="AB60" s="13"/>
      <c r="AC60" s="13"/>
      <c r="AD60" s="13"/>
      <c r="AE60" s="13"/>
      <c r="AF60" s="13"/>
      <c r="AG60" s="127"/>
      <c r="AH60"/>
      <c r="AI60"/>
      <c r="AJ60"/>
      <c r="AO60"/>
      <c r="AP60" s="4"/>
    </row>
    <row r="61" spans="1:43" s="137" customFormat="1" ht="18" customHeight="1" x14ac:dyDescent="0.25">
      <c r="A61" s="141"/>
      <c r="H61"/>
      <c r="I61"/>
      <c r="J61"/>
      <c r="K61" s="14"/>
      <c r="L61"/>
      <c r="M61"/>
      <c r="N61"/>
      <c r="O61"/>
      <c r="P61"/>
      <c r="Q61"/>
      <c r="R61"/>
      <c r="S61"/>
      <c r="T61"/>
      <c r="U61" s="136"/>
      <c r="V61" s="74"/>
      <c r="W61" s="13"/>
      <c r="X61" s="13"/>
      <c r="Y61" s="13"/>
      <c r="Z61" s="136"/>
      <c r="AA61" s="13"/>
      <c r="AB61" s="13"/>
      <c r="AC61" s="13"/>
      <c r="AD61" s="13"/>
      <c r="AE61" s="13"/>
      <c r="AF61" s="13"/>
      <c r="AG61" s="127"/>
      <c r="AH61"/>
      <c r="AI61"/>
      <c r="AJ61"/>
      <c r="AO61"/>
      <c r="AP61" s="4"/>
    </row>
    <row r="62" spans="1:43" s="137" customFormat="1" ht="18" customHeight="1" x14ac:dyDescent="0.25">
      <c r="A62" s="141"/>
      <c r="H62"/>
      <c r="I62"/>
      <c r="J62"/>
      <c r="K62" s="14"/>
      <c r="L62"/>
      <c r="M62"/>
      <c r="N62"/>
      <c r="O62"/>
      <c r="P62"/>
      <c r="Q62"/>
      <c r="R62"/>
      <c r="S62"/>
      <c r="T62"/>
      <c r="U62" s="136"/>
      <c r="V62" s="74"/>
      <c r="W62" s="13"/>
      <c r="X62" s="13"/>
      <c r="Y62" s="13"/>
      <c r="Z62" s="136"/>
      <c r="AA62" s="13"/>
      <c r="AB62" s="13"/>
      <c r="AC62" s="13"/>
      <c r="AD62" s="13"/>
      <c r="AE62" s="13"/>
      <c r="AF62" s="13"/>
      <c r="AG62" s="127"/>
      <c r="AH62"/>
      <c r="AI62"/>
      <c r="AJ62"/>
      <c r="AO62"/>
      <c r="AP62" s="4"/>
    </row>
    <row r="63" spans="1:43" s="137" customFormat="1" ht="18" customHeight="1" x14ac:dyDescent="0.25">
      <c r="A63" s="141"/>
      <c r="B63"/>
      <c r="C63" s="81"/>
      <c r="D63" s="82"/>
      <c r="E63" s="82"/>
      <c r="F63" s="83"/>
      <c r="G63" s="83"/>
      <c r="H63" s="83"/>
      <c r="I63" s="164"/>
      <c r="J63" s="165"/>
      <c r="K63"/>
      <c r="L63"/>
      <c r="M63"/>
      <c r="N63"/>
      <c r="O63"/>
      <c r="P63"/>
      <c r="Q63"/>
      <c r="R63"/>
      <c r="S63"/>
      <c r="T63"/>
      <c r="U63" s="136"/>
      <c r="W63" s="13"/>
      <c r="X63" s="13"/>
      <c r="Y63" s="13"/>
      <c r="Z63" s="136"/>
      <c r="AA63" s="13"/>
      <c r="AB63" s="13"/>
      <c r="AC63" s="13"/>
      <c r="AD63" s="13"/>
      <c r="AE63" s="13"/>
      <c r="AF63" s="13"/>
      <c r="AG63" s="127"/>
      <c r="AH63"/>
      <c r="AI63"/>
      <c r="AJ63"/>
      <c r="AO63"/>
      <c r="AP63" s="4"/>
    </row>
    <row r="64" spans="1:43" s="137" customFormat="1" ht="18" customHeight="1" x14ac:dyDescent="0.25">
      <c r="A64" s="5" t="str">
        <f>METAS!$B$18</f>
        <v>NIÑOS MENORES DE 12 MESES DE EDAD CON SUPLEMENTO DE HIERRO Y OTROS MICRONUTRIENTES</v>
      </c>
      <c r="B64"/>
      <c r="C64" s="81"/>
      <c r="D64" s="82"/>
      <c r="E64" s="82"/>
      <c r="F64" s="83"/>
      <c r="G64" s="83"/>
      <c r="H64" s="83"/>
      <c r="I64" s="167"/>
      <c r="J64" s="165"/>
      <c r="K64"/>
      <c r="L64"/>
      <c r="M64"/>
      <c r="N64"/>
      <c r="O64"/>
      <c r="P64"/>
      <c r="Q64"/>
      <c r="R64"/>
      <c r="S64"/>
      <c r="T64"/>
      <c r="U64" s="136"/>
      <c r="V64" s="78" t="str">
        <f>A64</f>
        <v>NIÑOS MENORES DE 12 MESES DE EDAD CON SUPLEMENTO DE HIERRO Y OTROS MICRONUTRIENTES</v>
      </c>
      <c r="W64" s="13"/>
      <c r="X64" s="13"/>
      <c r="Y64" s="13"/>
      <c r="Z64" s="136"/>
      <c r="AA64" s="13"/>
      <c r="AB64" s="13"/>
      <c r="AC64" s="13"/>
      <c r="AD64" s="13"/>
      <c r="AE64" s="13"/>
      <c r="AF64" s="13"/>
      <c r="AG64" s="127"/>
      <c r="AH64"/>
      <c r="AI64"/>
      <c r="AJ64"/>
      <c r="AL64" t="str">
        <f t="shared" ref="AL64:AL71" si="37">A64</f>
        <v>NIÑOS MENORES DE 12 MESES DE EDAD CON SUPLEMENTO DE HIERRO Y OTROS MICRONUTRIENTES</v>
      </c>
      <c r="AM64"/>
      <c r="AN64"/>
      <c r="AO64"/>
      <c r="AP64" s="4"/>
      <c r="AQ64"/>
    </row>
    <row r="65" spans="1:43" s="137" customFormat="1" ht="48" customHeight="1" thickBot="1" x14ac:dyDescent="0.3">
      <c r="A65" s="86" t="s">
        <v>2</v>
      </c>
      <c r="B65" s="87" t="s">
        <v>199</v>
      </c>
      <c r="C65" s="88" t="s">
        <v>117</v>
      </c>
      <c r="D65" s="87" t="s">
        <v>210</v>
      </c>
      <c r="E65" s="87" t="s">
        <v>1</v>
      </c>
      <c r="F65" s="89"/>
      <c r="G65" s="90" t="s">
        <v>88</v>
      </c>
      <c r="H65" s="91" t="str">
        <f>"DEFICIENTE &lt; = "&amp;$H$3</f>
        <v>DEFICIENTE &lt; = 90</v>
      </c>
      <c r="I65" s="91" t="str">
        <f>"PROCESO &gt; "&amp;$H$3&amp;"  -  &lt; "&amp;$I$3</f>
        <v>PROCESO &gt; 90  -  &lt; 100</v>
      </c>
      <c r="J65" s="91" t="str">
        <f>"OPTIMO &gt; = "&amp;$I$3</f>
        <v>OPTIMO &gt; = 100</v>
      </c>
      <c r="K65"/>
      <c r="L65"/>
      <c r="M65"/>
      <c r="N65"/>
      <c r="O65"/>
      <c r="P65"/>
      <c r="Q65"/>
      <c r="R65"/>
      <c r="S65"/>
      <c r="T65"/>
      <c r="U65" s="136"/>
      <c r="V65" s="115" t="str">
        <f>$V$1&amp;"  "&amp;V64&amp;"  "&amp;$V$3&amp;"  "&amp;$V$2</f>
        <v>RED. MOYOBAMBA:  NIÑOS MENORES DE 12 MESES DE EDAD CON SUPLEMENTO DE HIERRO Y OTROS MICRONUTRIENTES  - POR MICROREDES :   ENERO - DICIEMBRE 2022</v>
      </c>
      <c r="W65" s="13"/>
      <c r="X65" s="13"/>
      <c r="Y65" s="13"/>
      <c r="Z65" s="136"/>
      <c r="AA65" s="13"/>
      <c r="AB65" s="13"/>
      <c r="AC65" s="13"/>
      <c r="AD65" s="13"/>
      <c r="AE65" s="13"/>
      <c r="AF65" s="13"/>
      <c r="AG65" s="127"/>
      <c r="AH65"/>
      <c r="AI65"/>
      <c r="AJ65"/>
      <c r="AL65" s="92" t="str">
        <f t="shared" si="37"/>
        <v>ESTABLECIMIENTOS</v>
      </c>
      <c r="AM65" s="93" t="s">
        <v>155</v>
      </c>
      <c r="AN65" s="94" t="s">
        <v>156</v>
      </c>
      <c r="AO65" s="95" t="str">
        <f t="shared" ref="AO65:AO71" si="38">D65</f>
        <v>12 M Sup Hierro (TA)</v>
      </c>
      <c r="AP65" s="95" t="str">
        <f t="shared" ref="AP65:AP71" si="39">G65</f>
        <v>%</v>
      </c>
      <c r="AQ65" s="96" t="s">
        <v>157</v>
      </c>
    </row>
    <row r="66" spans="1:43" s="137" customFormat="1" ht="18" customHeight="1" thickBot="1" x14ac:dyDescent="0.3">
      <c r="A66" s="97" t="str">
        <f>Config!$B$15</f>
        <v>RED</v>
      </c>
      <c r="B66" s="98">
        <f>SUM(B67:B75)</f>
        <v>815.72400000000005</v>
      </c>
      <c r="C66" s="98">
        <f>SUM(C67:C75)</f>
        <v>819</v>
      </c>
      <c r="D66" s="98">
        <f>SUM(D67:D75)</f>
        <v>846</v>
      </c>
      <c r="E66" s="98">
        <f>Config!$D$9</f>
        <v>100</v>
      </c>
      <c r="F66" s="99"/>
      <c r="G66" s="98">
        <f>IFERROR(ROUND(D66*100/C66,1),0)</f>
        <v>103.3</v>
      </c>
      <c r="H66" s="100" t="str">
        <f t="shared" ref="H66:H75" si="40">IF(G66&lt;=$H$3,G66,"")</f>
        <v/>
      </c>
      <c r="I66" s="100" t="str">
        <f t="shared" ref="I66:I75" si="41">IF(G66&gt;$H$3,IF(G66&lt;$I$3,G66,""),"")</f>
        <v/>
      </c>
      <c r="J66" s="98">
        <f t="shared" ref="J66:J75" si="42">IF(G66&gt;=$I$3,G66,"")</f>
        <v>103.3</v>
      </c>
      <c r="K66"/>
      <c r="L66"/>
      <c r="M66"/>
      <c r="N66"/>
      <c r="O66"/>
      <c r="P66"/>
      <c r="Q66"/>
      <c r="R66"/>
      <c r="S66"/>
      <c r="T66"/>
      <c r="U66" s="136"/>
      <c r="V66" s="75"/>
      <c r="W66" s="13"/>
      <c r="X66" s="13"/>
      <c r="Y66" s="13"/>
      <c r="Z66" s="136"/>
      <c r="AA66" s="13"/>
      <c r="AB66" s="13"/>
      <c r="AC66" s="13"/>
      <c r="AD66" s="13"/>
      <c r="AE66" s="13"/>
      <c r="AF66" s="13"/>
      <c r="AG66" s="127"/>
      <c r="AH66"/>
      <c r="AI66"/>
      <c r="AJ66"/>
      <c r="AL66" s="102" t="str">
        <f t="shared" si="37"/>
        <v>RED</v>
      </c>
      <c r="AM66" s="103">
        <f>SUM(AM67:AM74)</f>
        <v>0</v>
      </c>
      <c r="AN66" s="104">
        <f t="shared" ref="AN66:AN71" si="43">C66</f>
        <v>819</v>
      </c>
      <c r="AO66" s="103">
        <f t="shared" si="38"/>
        <v>846</v>
      </c>
      <c r="AP66" s="104">
        <f t="shared" si="39"/>
        <v>103.3</v>
      </c>
      <c r="AQ66" s="104">
        <f>AN66-AP66</f>
        <v>715.7</v>
      </c>
    </row>
    <row r="67" spans="1:43" s="137" customFormat="1" ht="18" hidden="1" customHeight="1" x14ac:dyDescent="0.25">
      <c r="A67" s="111" t="str">
        <f>Config!$B$16</f>
        <v>HOSP</v>
      </c>
      <c r="B67" s="106">
        <f>METAS!$AT$18</f>
        <v>0</v>
      </c>
      <c r="C67" s="106">
        <f>ROUNDUP((B67/12)*Config!$C$6,0)</f>
        <v>0</v>
      </c>
      <c r="D67" s="106">
        <f>ACUMULADO!$AT$18</f>
        <v>2</v>
      </c>
      <c r="E67" s="168">
        <f>E66</f>
        <v>100</v>
      </c>
      <c r="F67" s="116"/>
      <c r="G67" s="112">
        <f>IFERROR(ROUND(D67*100/C67,1),0)</f>
        <v>0</v>
      </c>
      <c r="H67" s="113">
        <f t="shared" si="40"/>
        <v>0</v>
      </c>
      <c r="I67" s="113" t="str">
        <f t="shared" si="41"/>
        <v/>
      </c>
      <c r="J67" s="114" t="str">
        <f t="shared" si="42"/>
        <v/>
      </c>
      <c r="K67"/>
      <c r="L67"/>
      <c r="M67"/>
      <c r="N67"/>
      <c r="O67"/>
      <c r="P67"/>
      <c r="Q67"/>
      <c r="R67"/>
      <c r="S67"/>
      <c r="T67"/>
      <c r="U67" s="136"/>
      <c r="V67" s="78"/>
      <c r="W67" s="13"/>
      <c r="X67" s="13"/>
      <c r="Y67" s="13"/>
      <c r="Z67" s="136"/>
      <c r="AA67" s="13"/>
      <c r="AB67" s="13"/>
      <c r="AC67" s="13"/>
      <c r="AD67" s="13"/>
      <c r="AE67" s="13"/>
      <c r="AF67" s="13"/>
      <c r="AG67" s="127"/>
      <c r="AH67"/>
      <c r="AI67"/>
      <c r="AJ67"/>
      <c r="AL67" s="41" t="str">
        <f t="shared" si="37"/>
        <v>HOSP</v>
      </c>
      <c r="AM67" s="42" t="str">
        <f>IF(Config!$C$6&gt;=12,"0",(B67/12))</f>
        <v>0</v>
      </c>
      <c r="AN67" s="43">
        <f t="shared" si="43"/>
        <v>0</v>
      </c>
      <c r="AO67" s="43">
        <f t="shared" si="38"/>
        <v>2</v>
      </c>
      <c r="AP67" s="161">
        <f t="shared" si="39"/>
        <v>0</v>
      </c>
      <c r="AQ67" s="44">
        <f t="shared" ref="AQ67:AQ71" si="44">AN67-AO67</f>
        <v>-2</v>
      </c>
    </row>
    <row r="68" spans="1:43" s="137" customFormat="1" ht="18" customHeight="1" x14ac:dyDescent="0.25">
      <c r="A68" s="111" t="str">
        <f>Config!$B$17</f>
        <v>LLUI</v>
      </c>
      <c r="B68" s="106">
        <f>METAS!$AU$18</f>
        <v>337.64400000000006</v>
      </c>
      <c r="C68" s="79">
        <f>ROUNDUP((B68/12)*Config!$C$6,0)</f>
        <v>338</v>
      </c>
      <c r="D68" s="106">
        <f>ACUMULADO!$AU$18</f>
        <v>361</v>
      </c>
      <c r="E68" s="168">
        <f t="shared" ref="E68:E75" si="45">E67</f>
        <v>100</v>
      </c>
      <c r="F68" s="116"/>
      <c r="G68" s="112">
        <f>IFERROR(ROUND(D68*100/C68,1),0)</f>
        <v>106.8</v>
      </c>
      <c r="H68" s="113" t="str">
        <f t="shared" si="40"/>
        <v/>
      </c>
      <c r="I68" s="113" t="str">
        <f t="shared" si="41"/>
        <v/>
      </c>
      <c r="J68" s="114">
        <f t="shared" si="42"/>
        <v>106.8</v>
      </c>
      <c r="K68"/>
      <c r="L68"/>
      <c r="M68"/>
      <c r="N68"/>
      <c r="O68"/>
      <c r="P68"/>
      <c r="Q68"/>
      <c r="R68"/>
      <c r="S68"/>
      <c r="T68"/>
      <c r="U68" s="136"/>
      <c r="V68" s="78"/>
      <c r="W68" s="139"/>
      <c r="X68" s="139"/>
      <c r="Y68" s="13"/>
      <c r="Z68" s="136"/>
      <c r="AA68" s="13"/>
      <c r="AB68" s="13"/>
      <c r="AC68" s="13"/>
      <c r="AD68" s="13"/>
      <c r="AE68" s="13"/>
      <c r="AF68" s="13"/>
      <c r="AG68" s="127"/>
      <c r="AH68"/>
      <c r="AI68"/>
      <c r="AJ68"/>
      <c r="AL68" s="41" t="str">
        <f t="shared" si="37"/>
        <v>LLUI</v>
      </c>
      <c r="AM68" s="42" t="str">
        <f>IF(Config!$C$6&gt;=12,"0",(B68/12))</f>
        <v>0</v>
      </c>
      <c r="AN68" s="43">
        <f t="shared" si="43"/>
        <v>338</v>
      </c>
      <c r="AO68" s="43">
        <f t="shared" si="38"/>
        <v>361</v>
      </c>
      <c r="AP68" s="161">
        <f t="shared" si="39"/>
        <v>106.8</v>
      </c>
      <c r="AQ68" s="44">
        <f t="shared" si="44"/>
        <v>-23</v>
      </c>
    </row>
    <row r="69" spans="1:43" s="137" customFormat="1" ht="18" customHeight="1" x14ac:dyDescent="0.25">
      <c r="A69" s="111" t="str">
        <f>Config!$B$18</f>
        <v>JERI</v>
      </c>
      <c r="B69" s="106">
        <f>METAS!$AV$18</f>
        <v>30.876000000000001</v>
      </c>
      <c r="C69" s="79">
        <f>ROUNDUP((B69/12)*Config!$C$6,0)</f>
        <v>31</v>
      </c>
      <c r="D69" s="106">
        <f>ACUMULADO!$AV$18</f>
        <v>13</v>
      </c>
      <c r="E69" s="168">
        <f t="shared" si="45"/>
        <v>100</v>
      </c>
      <c r="F69" s="116"/>
      <c r="G69" s="112">
        <f t="shared" ref="G69" si="46">IFERROR(ROUND(D69*100/C69,1),0)</f>
        <v>41.9</v>
      </c>
      <c r="H69" s="113">
        <f t="shared" si="40"/>
        <v>41.9</v>
      </c>
      <c r="I69" s="113" t="str">
        <f t="shared" si="41"/>
        <v/>
      </c>
      <c r="J69" s="114" t="str">
        <f t="shared" si="42"/>
        <v/>
      </c>
      <c r="K69"/>
      <c r="L69"/>
      <c r="M69"/>
      <c r="N69"/>
      <c r="O69"/>
      <c r="P69"/>
      <c r="Q69"/>
      <c r="R69"/>
      <c r="S69"/>
      <c r="T69"/>
      <c r="U69" s="136"/>
      <c r="V69"/>
      <c r="W69" s="13"/>
      <c r="X69" s="13"/>
      <c r="Y69" s="13"/>
      <c r="Z69" s="136"/>
      <c r="AA69" s="13"/>
      <c r="AB69" s="13"/>
      <c r="AC69" s="13"/>
      <c r="AD69" s="13"/>
      <c r="AE69" s="13"/>
      <c r="AF69" s="13"/>
      <c r="AG69" s="127"/>
      <c r="AH69"/>
      <c r="AI69"/>
      <c r="AJ69"/>
      <c r="AL69" s="41" t="str">
        <f t="shared" si="37"/>
        <v>JERI</v>
      </c>
      <c r="AM69" s="42" t="str">
        <f>IF(Config!$C$6&gt;=12,"0",(B69/12))</f>
        <v>0</v>
      </c>
      <c r="AN69" s="43">
        <f t="shared" si="43"/>
        <v>31</v>
      </c>
      <c r="AO69" s="43">
        <f t="shared" si="38"/>
        <v>13</v>
      </c>
      <c r="AP69" s="161">
        <f t="shared" si="39"/>
        <v>41.9</v>
      </c>
      <c r="AQ69" s="44">
        <f t="shared" si="44"/>
        <v>18</v>
      </c>
    </row>
    <row r="70" spans="1:43" s="137" customFormat="1" ht="18" customHeight="1" x14ac:dyDescent="0.25">
      <c r="A70" s="111" t="str">
        <f>Config!$B$19</f>
        <v>YANT</v>
      </c>
      <c r="B70" s="106">
        <f>METAS!$AW$18</f>
        <v>65.072000000000003</v>
      </c>
      <c r="C70" s="79">
        <f>ROUNDUP((B70/12)*Config!$C$6,0)</f>
        <v>66</v>
      </c>
      <c r="D70" s="106">
        <f>ACUMULADO!$AW$18</f>
        <v>78</v>
      </c>
      <c r="E70" s="168">
        <f t="shared" si="45"/>
        <v>100</v>
      </c>
      <c r="F70" s="116"/>
      <c r="G70" s="112">
        <f>IFERROR(ROUND(D70*100/C70,1),0)</f>
        <v>118.2</v>
      </c>
      <c r="H70" s="113" t="str">
        <f t="shared" si="40"/>
        <v/>
      </c>
      <c r="I70" s="113" t="str">
        <f t="shared" si="41"/>
        <v/>
      </c>
      <c r="J70" s="114">
        <f t="shared" si="42"/>
        <v>118.2</v>
      </c>
      <c r="K70"/>
      <c r="L70"/>
      <c r="M70"/>
      <c r="N70"/>
      <c r="O70"/>
      <c r="P70"/>
      <c r="Q70"/>
      <c r="R70"/>
      <c r="S70"/>
      <c r="T70"/>
      <c r="U70" s="136"/>
      <c r="V70"/>
      <c r="W70" s="13"/>
      <c r="X70" s="13"/>
      <c r="Y70" s="13"/>
      <c r="Z70" s="136"/>
      <c r="AA70" s="13"/>
      <c r="AB70" s="13"/>
      <c r="AC70" s="13"/>
      <c r="AD70" s="13"/>
      <c r="AE70" s="13"/>
      <c r="AF70" s="13"/>
      <c r="AG70" s="127"/>
      <c r="AH70"/>
      <c r="AI70"/>
      <c r="AJ70"/>
      <c r="AL70" s="41" t="str">
        <f t="shared" si="37"/>
        <v>YANT</v>
      </c>
      <c r="AM70" s="42" t="str">
        <f>IF(Config!$C$6&gt;=12,"0",(B70/12))</f>
        <v>0</v>
      </c>
      <c r="AN70" s="43">
        <f t="shared" si="43"/>
        <v>66</v>
      </c>
      <c r="AO70" s="43">
        <f t="shared" si="38"/>
        <v>78</v>
      </c>
      <c r="AP70" s="161">
        <f t="shared" si="39"/>
        <v>118.2</v>
      </c>
      <c r="AQ70" s="44">
        <f t="shared" si="44"/>
        <v>-12</v>
      </c>
    </row>
    <row r="71" spans="1:43" s="137" customFormat="1" ht="18" customHeight="1" x14ac:dyDescent="0.25">
      <c r="A71" s="111" t="str">
        <f>Config!$B$20</f>
        <v>SORI</v>
      </c>
      <c r="B71" s="106">
        <f>METAS!$AX$18</f>
        <v>159.69200000000001</v>
      </c>
      <c r="C71" s="79">
        <f>ROUNDUP((B71/12)*Config!$C$6,0)</f>
        <v>160</v>
      </c>
      <c r="D71" s="106">
        <f>ACUMULADO!$AX$18</f>
        <v>200</v>
      </c>
      <c r="E71" s="168">
        <f t="shared" si="45"/>
        <v>100</v>
      </c>
      <c r="F71" s="116"/>
      <c r="G71" s="112">
        <f t="shared" ref="G71" si="47">IFERROR(ROUND(D71*100/C71,1),0)</f>
        <v>125</v>
      </c>
      <c r="H71" s="113" t="str">
        <f t="shared" si="40"/>
        <v/>
      </c>
      <c r="I71" s="113" t="str">
        <f t="shared" si="41"/>
        <v/>
      </c>
      <c r="J71" s="114">
        <f t="shared" si="42"/>
        <v>125</v>
      </c>
      <c r="K71"/>
      <c r="L71"/>
      <c r="M71"/>
      <c r="N71"/>
      <c r="O71"/>
      <c r="P71"/>
      <c r="Q71"/>
      <c r="R71"/>
      <c r="S71"/>
      <c r="T71"/>
      <c r="U71" s="136"/>
      <c r="V71" s="74"/>
      <c r="W71" s="13"/>
      <c r="X71" s="13"/>
      <c r="Y71" s="13"/>
      <c r="Z71" s="136"/>
      <c r="AA71" s="13"/>
      <c r="AB71" s="13"/>
      <c r="AC71" s="13"/>
      <c r="AD71" s="13"/>
      <c r="AE71" s="13"/>
      <c r="AF71" s="13"/>
      <c r="AG71" s="127"/>
      <c r="AH71"/>
      <c r="AI71"/>
      <c r="AJ71"/>
      <c r="AL71" s="41" t="str">
        <f t="shared" si="37"/>
        <v>SORI</v>
      </c>
      <c r="AM71" s="42" t="str">
        <f>IF(Config!$C$6&gt;=12,"0",(B71/12))</f>
        <v>0</v>
      </c>
      <c r="AN71" s="43">
        <f t="shared" si="43"/>
        <v>160</v>
      </c>
      <c r="AO71" s="43">
        <f t="shared" si="38"/>
        <v>200</v>
      </c>
      <c r="AP71" s="161">
        <f t="shared" si="39"/>
        <v>125</v>
      </c>
      <c r="AQ71" s="44">
        <f t="shared" si="44"/>
        <v>-40</v>
      </c>
    </row>
    <row r="72" spans="1:43" s="137" customFormat="1" ht="18" customHeight="1" x14ac:dyDescent="0.25">
      <c r="A72" s="111" t="str">
        <f>Config!$B$21</f>
        <v>JEPE</v>
      </c>
      <c r="B72" s="106">
        <f>METAS!$AY$18</f>
        <v>59.428000000000004</v>
      </c>
      <c r="C72" s="79">
        <f>ROUNDUP((B72/12)*Config!$C$6,0)</f>
        <v>60</v>
      </c>
      <c r="D72" s="106">
        <f>ACUMULADO!$AY$18</f>
        <v>104</v>
      </c>
      <c r="E72" s="168">
        <f t="shared" si="45"/>
        <v>100</v>
      </c>
      <c r="F72" s="116"/>
      <c r="G72" s="112">
        <f>IFERROR(ROUND(D72*100/C72,1),0)</f>
        <v>173.3</v>
      </c>
      <c r="H72" s="113" t="str">
        <f t="shared" si="40"/>
        <v/>
      </c>
      <c r="I72" s="113" t="str">
        <f t="shared" si="41"/>
        <v/>
      </c>
      <c r="J72" s="114">
        <f t="shared" si="42"/>
        <v>173.3</v>
      </c>
      <c r="K72"/>
      <c r="L72"/>
      <c r="M72"/>
      <c r="N72"/>
      <c r="O72"/>
      <c r="P72"/>
      <c r="Q72"/>
      <c r="R72"/>
      <c r="S72"/>
      <c r="T72"/>
      <c r="U72" s="136"/>
      <c r="V72" s="169"/>
      <c r="W72" s="127"/>
      <c r="X72" s="127"/>
      <c r="Y72" s="13"/>
      <c r="Z72" s="136"/>
      <c r="AA72" s="13"/>
      <c r="AB72" s="13"/>
      <c r="AC72" s="13"/>
      <c r="AD72" s="13"/>
      <c r="AE72" s="13"/>
      <c r="AF72" s="13"/>
      <c r="AG72" s="127"/>
      <c r="AH72"/>
      <c r="AI72"/>
      <c r="AJ72"/>
      <c r="AL72" s="41" t="str">
        <f>A72</f>
        <v>JEPE</v>
      </c>
      <c r="AM72" s="42" t="str">
        <f>IF(Config!$C$6&gt;=12,"0",(B72/12))</f>
        <v>0</v>
      </c>
      <c r="AN72" s="43">
        <f>C72</f>
        <v>60</v>
      </c>
      <c r="AO72" s="43">
        <f>D72</f>
        <v>104</v>
      </c>
      <c r="AP72" s="161">
        <f>G72</f>
        <v>173.3</v>
      </c>
      <c r="AQ72" s="44">
        <f>AN72-AO72</f>
        <v>-44</v>
      </c>
    </row>
    <row r="73" spans="1:43" s="137" customFormat="1" ht="18" customHeight="1" x14ac:dyDescent="0.25">
      <c r="A73" s="111" t="str">
        <f>Config!$B$22</f>
        <v>ROQU</v>
      </c>
      <c r="B73" s="106">
        <f>METAS!$AZ$18</f>
        <v>61.42</v>
      </c>
      <c r="C73" s="79">
        <f>ROUNDUP((B73/12)*Config!$C$6,0)</f>
        <v>62</v>
      </c>
      <c r="D73" s="106">
        <f>ACUMULADO!$AZ$18</f>
        <v>23</v>
      </c>
      <c r="E73" s="168">
        <f t="shared" si="45"/>
        <v>100</v>
      </c>
      <c r="F73" s="116"/>
      <c r="G73" s="112">
        <f>IFERROR(ROUND(D73*100/C73,1),0)</f>
        <v>37.1</v>
      </c>
      <c r="H73" s="113">
        <f t="shared" si="40"/>
        <v>37.1</v>
      </c>
      <c r="I73" s="113" t="str">
        <f t="shared" si="41"/>
        <v/>
      </c>
      <c r="J73" s="114" t="str">
        <f t="shared" si="42"/>
        <v/>
      </c>
      <c r="K73"/>
      <c r="L73"/>
      <c r="M73"/>
      <c r="N73"/>
      <c r="O73"/>
      <c r="P73"/>
      <c r="Q73"/>
      <c r="R73"/>
      <c r="S73"/>
      <c r="T73"/>
      <c r="U73" s="136"/>
      <c r="W73" s="13"/>
      <c r="X73" s="13"/>
      <c r="Y73" s="13"/>
      <c r="Z73" s="136"/>
      <c r="AA73" s="13"/>
      <c r="AB73" s="13"/>
      <c r="AC73" s="13"/>
      <c r="AD73" s="13"/>
      <c r="AE73" s="13"/>
      <c r="AF73" s="13"/>
      <c r="AG73" s="127"/>
      <c r="AH73"/>
      <c r="AI73"/>
      <c r="AJ73"/>
      <c r="AL73" s="41" t="str">
        <f>A73</f>
        <v>ROQU</v>
      </c>
      <c r="AM73" s="42" t="str">
        <f>IF(Config!$C$6&gt;=12,"0",(B73/12))</f>
        <v>0</v>
      </c>
      <c r="AN73" s="43">
        <f>C73</f>
        <v>62</v>
      </c>
      <c r="AO73" s="43">
        <f>D73</f>
        <v>23</v>
      </c>
      <c r="AP73" s="161">
        <f>G73</f>
        <v>37.1</v>
      </c>
      <c r="AQ73" s="44">
        <f>AN73-AO73</f>
        <v>39</v>
      </c>
    </row>
    <row r="74" spans="1:43" s="137" customFormat="1" ht="18" customHeight="1" x14ac:dyDescent="0.25">
      <c r="A74" s="111" t="str">
        <f>Config!$B$23</f>
        <v>CALZ</v>
      </c>
      <c r="B74" s="106">
        <f>METAS!$BA$18</f>
        <v>47.808000000000007</v>
      </c>
      <c r="C74" s="79">
        <f>ROUNDUP((B74/12)*Config!$C$6,0)</f>
        <v>48</v>
      </c>
      <c r="D74" s="106">
        <f>ACUMULADO!$BA$18</f>
        <v>26</v>
      </c>
      <c r="E74" s="168">
        <f t="shared" si="45"/>
        <v>100</v>
      </c>
      <c r="F74" s="116"/>
      <c r="G74" s="112">
        <f t="shared" ref="G74:G75" si="48">IFERROR(ROUND(D74*100/C74,1),0)</f>
        <v>54.2</v>
      </c>
      <c r="H74" s="113">
        <f t="shared" si="40"/>
        <v>54.2</v>
      </c>
      <c r="I74" s="113" t="str">
        <f t="shared" si="41"/>
        <v/>
      </c>
      <c r="J74" s="114" t="str">
        <f t="shared" si="42"/>
        <v/>
      </c>
      <c r="K74"/>
      <c r="L74"/>
      <c r="M74"/>
      <c r="N74"/>
      <c r="O74"/>
      <c r="P74"/>
      <c r="Q74"/>
      <c r="R74"/>
      <c r="S74"/>
      <c r="T74"/>
      <c r="U74" s="136"/>
      <c r="V74" s="74"/>
      <c r="W74" s="13"/>
      <c r="X74" s="13"/>
      <c r="Y74" s="13"/>
      <c r="Z74" s="136"/>
      <c r="AA74" s="13"/>
      <c r="AB74" s="13"/>
      <c r="AC74" s="13"/>
      <c r="AD74" s="13"/>
      <c r="AE74" s="13"/>
      <c r="AF74" s="13"/>
      <c r="AG74" s="127"/>
      <c r="AH74"/>
      <c r="AI74"/>
      <c r="AJ74"/>
      <c r="AL74" s="41" t="str">
        <f t="shared" ref="AL74" si="49">A74</f>
        <v>CALZ</v>
      </c>
      <c r="AM74" s="42" t="str">
        <f>IF(Config!$C$6&gt;=12,"0",(B74/12))</f>
        <v>0</v>
      </c>
      <c r="AN74" s="43">
        <f t="shared" ref="AN74:AO75" si="50">C74</f>
        <v>48</v>
      </c>
      <c r="AO74" s="43">
        <f t="shared" si="50"/>
        <v>26</v>
      </c>
      <c r="AP74" s="161">
        <f t="shared" ref="AP74" si="51">G74</f>
        <v>54.2</v>
      </c>
      <c r="AQ74" s="44">
        <f t="shared" ref="AQ74" si="52">AN74-AO74</f>
        <v>22</v>
      </c>
    </row>
    <row r="75" spans="1:43" s="137" customFormat="1" ht="18" customHeight="1" x14ac:dyDescent="0.25">
      <c r="A75" s="111" t="str">
        <f>Config!$B$24</f>
        <v>PUEB</v>
      </c>
      <c r="B75" s="106">
        <f>METAS!$BB$18</f>
        <v>53.783999999999999</v>
      </c>
      <c r="C75" s="79">
        <f>ROUNDUP((B75/12)*Config!$C$6,0)</f>
        <v>54</v>
      </c>
      <c r="D75" s="106">
        <f>ACUMULADO!$BB$18</f>
        <v>39</v>
      </c>
      <c r="E75" s="168">
        <f t="shared" si="45"/>
        <v>100</v>
      </c>
      <c r="F75" s="116"/>
      <c r="G75" s="112">
        <f t="shared" si="48"/>
        <v>72.2</v>
      </c>
      <c r="H75" s="113">
        <f t="shared" si="40"/>
        <v>72.2</v>
      </c>
      <c r="I75" s="113" t="str">
        <f t="shared" si="41"/>
        <v/>
      </c>
      <c r="J75" s="114" t="str">
        <f t="shared" si="42"/>
        <v/>
      </c>
      <c r="K75"/>
      <c r="L75"/>
      <c r="M75"/>
      <c r="N75"/>
      <c r="O75"/>
      <c r="P75"/>
      <c r="Q75"/>
      <c r="R75"/>
      <c r="S75"/>
      <c r="T75"/>
      <c r="U75" s="136"/>
      <c r="W75" s="13"/>
      <c r="X75" s="13"/>
      <c r="Y75" s="13"/>
      <c r="Z75" s="136"/>
      <c r="AA75" s="13"/>
      <c r="AB75" s="13"/>
      <c r="AC75" s="13"/>
      <c r="AD75" s="13"/>
      <c r="AE75" s="13"/>
      <c r="AF75" s="13"/>
      <c r="AG75" s="127"/>
      <c r="AH75"/>
      <c r="AI75"/>
      <c r="AJ75"/>
      <c r="AL75" s="41" t="str">
        <f>A75</f>
        <v>PUEB</v>
      </c>
      <c r="AM75" s="42" t="str">
        <f>IF(Config!$C$6&gt;=12,"0",(B75/12))</f>
        <v>0</v>
      </c>
      <c r="AN75" s="43">
        <f>C75</f>
        <v>54</v>
      </c>
      <c r="AO75" s="43">
        <f t="shared" si="50"/>
        <v>39</v>
      </c>
      <c r="AP75" s="161">
        <f>G75</f>
        <v>72.2</v>
      </c>
      <c r="AQ75" s="44">
        <f>AN75-AO75</f>
        <v>15</v>
      </c>
    </row>
    <row r="76" spans="1:43" s="137" customFormat="1" ht="18" customHeight="1" x14ac:dyDescent="0.25">
      <c r="A76" s="141"/>
      <c r="H76"/>
      <c r="I76"/>
      <c r="J76"/>
      <c r="K76"/>
      <c r="L76"/>
      <c r="M76"/>
      <c r="N76"/>
      <c r="O76"/>
      <c r="P76"/>
      <c r="Q76"/>
      <c r="R76"/>
      <c r="S76"/>
      <c r="T76"/>
      <c r="U76" s="136"/>
      <c r="V76" s="74"/>
      <c r="W76" s="13"/>
      <c r="X76" s="13"/>
      <c r="Y76" s="13"/>
      <c r="Z76" s="136"/>
      <c r="AA76" s="13"/>
      <c r="AB76" s="13"/>
      <c r="AC76" s="13"/>
      <c r="AD76" s="13"/>
      <c r="AE76" s="13"/>
      <c r="AF76" s="13"/>
      <c r="AG76" s="127"/>
      <c r="AH76"/>
      <c r="AI76"/>
      <c r="AJ76"/>
      <c r="AO76"/>
      <c r="AP76" s="4"/>
    </row>
    <row r="77" spans="1:43" s="137" customFormat="1" ht="18" customHeight="1" x14ac:dyDescent="0.25">
      <c r="A77" s="141"/>
      <c r="H77"/>
      <c r="I77"/>
      <c r="J77"/>
      <c r="K77"/>
      <c r="L77"/>
      <c r="M77"/>
      <c r="N77"/>
      <c r="O77"/>
      <c r="P77"/>
      <c r="Q77"/>
      <c r="R77"/>
      <c r="S77"/>
      <c r="T77"/>
      <c r="U77" s="136"/>
      <c r="V77" s="74"/>
      <c r="W77" s="13"/>
      <c r="X77" s="13"/>
      <c r="Y77" s="13"/>
      <c r="Z77" s="136"/>
      <c r="AA77" s="13"/>
      <c r="AB77" s="13"/>
      <c r="AC77" s="13"/>
      <c r="AD77" s="13"/>
      <c r="AE77" s="13"/>
      <c r="AF77" s="13"/>
      <c r="AG77" s="127"/>
      <c r="AH77"/>
      <c r="AI77"/>
      <c r="AJ77"/>
      <c r="AO77"/>
      <c r="AP77" s="4"/>
    </row>
    <row r="78" spans="1:43" s="137" customFormat="1" ht="18" customHeight="1" x14ac:dyDescent="0.25">
      <c r="A78" s="141"/>
      <c r="H78"/>
      <c r="I78"/>
      <c r="J78"/>
      <c r="K78"/>
      <c r="L78"/>
      <c r="M78"/>
      <c r="N78"/>
      <c r="O78"/>
      <c r="P78"/>
      <c r="Q78"/>
      <c r="R78"/>
      <c r="S78"/>
      <c r="T78"/>
      <c r="U78" s="136"/>
      <c r="V78" s="74"/>
      <c r="W78" s="13"/>
      <c r="X78" s="13"/>
      <c r="Y78" s="13"/>
      <c r="Z78" s="136"/>
      <c r="AA78" s="13"/>
      <c r="AB78" s="13"/>
      <c r="AC78" s="13"/>
      <c r="AD78" s="13"/>
      <c r="AE78" s="13"/>
      <c r="AF78" s="13"/>
      <c r="AG78" s="127"/>
      <c r="AH78"/>
      <c r="AI78"/>
      <c r="AJ78"/>
      <c r="AO78"/>
      <c r="AP78" s="4"/>
    </row>
    <row r="79" spans="1:43" s="137" customFormat="1" ht="18" customHeight="1" x14ac:dyDescent="0.25">
      <c r="A79" s="141"/>
      <c r="H79"/>
      <c r="I79"/>
      <c r="J79"/>
      <c r="K79" s="14"/>
      <c r="L79"/>
      <c r="M79"/>
      <c r="N79"/>
      <c r="O79"/>
      <c r="P79"/>
      <c r="Q79"/>
      <c r="R79"/>
      <c r="S79"/>
      <c r="T79"/>
      <c r="U79" s="136"/>
      <c r="V79" s="74"/>
      <c r="W79" s="13"/>
      <c r="X79" s="13"/>
      <c r="Y79" s="13"/>
      <c r="Z79" s="136"/>
      <c r="AA79" s="13"/>
      <c r="AB79" s="13"/>
      <c r="AC79" s="13"/>
      <c r="AD79" s="13"/>
      <c r="AE79" s="13"/>
      <c r="AF79" s="13"/>
      <c r="AG79" s="127"/>
      <c r="AH79"/>
      <c r="AI79"/>
      <c r="AJ79"/>
      <c r="AO79"/>
      <c r="AP79" s="4"/>
    </row>
    <row r="80" spans="1:43" s="137" customFormat="1" ht="18" customHeight="1" x14ac:dyDescent="0.25">
      <c r="A80" s="141"/>
      <c r="H80"/>
      <c r="I80"/>
      <c r="J80"/>
      <c r="K80"/>
      <c r="L80"/>
      <c r="M80"/>
      <c r="N80"/>
      <c r="O80"/>
      <c r="P80"/>
      <c r="Q80"/>
      <c r="R80"/>
      <c r="S80"/>
      <c r="T80"/>
      <c r="U80" s="136"/>
      <c r="V80" s="74"/>
      <c r="W80" s="13"/>
      <c r="X80" s="13"/>
      <c r="Y80" s="13"/>
      <c r="Z80" s="136"/>
      <c r="AA80" s="13"/>
      <c r="AB80" s="13"/>
      <c r="AC80" s="13"/>
      <c r="AD80" s="13"/>
      <c r="AE80" s="13"/>
      <c r="AF80" s="13"/>
      <c r="AG80" s="127"/>
      <c r="AH80"/>
      <c r="AI80"/>
      <c r="AJ80"/>
      <c r="AO80"/>
      <c r="AP80" s="4"/>
    </row>
    <row r="81" spans="1:43" s="137" customFormat="1" ht="18" customHeight="1" x14ac:dyDescent="0.25">
      <c r="A81" s="141"/>
      <c r="H81"/>
      <c r="I81"/>
      <c r="J81"/>
      <c r="K81" s="14"/>
      <c r="L81"/>
      <c r="M81"/>
      <c r="N81"/>
      <c r="O81"/>
      <c r="P81"/>
      <c r="Q81"/>
      <c r="R81"/>
      <c r="S81"/>
      <c r="T81"/>
      <c r="U81" s="136"/>
      <c r="V81" s="74"/>
      <c r="W81" s="13"/>
      <c r="X81" s="13"/>
      <c r="Y81" s="13"/>
      <c r="Z81" s="136"/>
      <c r="AA81" s="13"/>
      <c r="AB81" s="13"/>
      <c r="AC81" s="13"/>
      <c r="AD81" s="13"/>
      <c r="AE81" s="13"/>
      <c r="AF81" s="13"/>
      <c r="AG81" s="127"/>
      <c r="AH81"/>
      <c r="AI81"/>
      <c r="AJ81"/>
      <c r="AO81"/>
      <c r="AP81" s="4"/>
    </row>
    <row r="82" spans="1:43" s="137" customFormat="1" ht="18" customHeight="1" x14ac:dyDescent="0.25">
      <c r="A82" s="141"/>
      <c r="H82"/>
      <c r="I82"/>
      <c r="J82"/>
      <c r="K82" s="14"/>
      <c r="L82"/>
      <c r="M82"/>
      <c r="N82"/>
      <c r="O82"/>
      <c r="P82"/>
      <c r="Q82"/>
      <c r="R82"/>
      <c r="S82"/>
      <c r="T82"/>
      <c r="U82" s="136"/>
      <c r="V82" s="74"/>
      <c r="W82" s="13"/>
      <c r="X82" s="13"/>
      <c r="Y82" s="13"/>
      <c r="Z82" s="136"/>
      <c r="AA82" s="13"/>
      <c r="AB82" s="13"/>
      <c r="AC82" s="13"/>
      <c r="AD82" s="13"/>
      <c r="AE82" s="13"/>
      <c r="AF82" s="13"/>
      <c r="AG82" s="127"/>
      <c r="AH82"/>
      <c r="AI82"/>
      <c r="AJ82"/>
      <c r="AO82"/>
      <c r="AP82" s="4"/>
    </row>
    <row r="83" spans="1:43" s="137" customFormat="1" ht="18" customHeight="1" x14ac:dyDescent="0.25">
      <c r="A83" s="141"/>
      <c r="H83"/>
      <c r="I83"/>
      <c r="J83"/>
      <c r="K83" s="14"/>
      <c r="L83"/>
      <c r="M83"/>
      <c r="N83"/>
      <c r="O83"/>
      <c r="P83"/>
      <c r="Q83"/>
      <c r="R83"/>
      <c r="S83"/>
      <c r="T83"/>
      <c r="U83" s="136"/>
      <c r="V83" s="74"/>
      <c r="W83" s="13"/>
      <c r="X83" s="13"/>
      <c r="Y83" s="13"/>
      <c r="Z83" s="136"/>
      <c r="AA83" s="13"/>
      <c r="AB83" s="13"/>
      <c r="AC83" s="13"/>
      <c r="AD83" s="13"/>
      <c r="AE83" s="13"/>
      <c r="AF83" s="13"/>
      <c r="AG83" s="127"/>
      <c r="AH83"/>
      <c r="AI83"/>
      <c r="AJ83"/>
      <c r="AO83"/>
      <c r="AP83" s="4"/>
    </row>
    <row r="84" spans="1:43" s="137" customFormat="1" ht="18" customHeight="1" x14ac:dyDescent="0.25">
      <c r="A84" s="141"/>
      <c r="B84"/>
      <c r="C84" s="81"/>
      <c r="D84" s="82"/>
      <c r="E84" s="82"/>
      <c r="F84" s="83"/>
      <c r="G84" s="83"/>
      <c r="H84" s="83"/>
      <c r="I84" s="164"/>
      <c r="J84" s="165"/>
      <c r="K84"/>
      <c r="L84"/>
      <c r="M84"/>
      <c r="N84"/>
      <c r="O84"/>
      <c r="P84"/>
      <c r="Q84"/>
      <c r="R84"/>
      <c r="S84"/>
      <c r="T84"/>
      <c r="U84" s="136"/>
      <c r="W84" s="13"/>
      <c r="X84" s="13"/>
      <c r="Y84" s="13"/>
      <c r="Z84" s="136"/>
      <c r="AA84" s="13"/>
      <c r="AB84" s="13"/>
      <c r="AC84" s="13"/>
      <c r="AD84" s="13"/>
      <c r="AE84" s="13"/>
      <c r="AF84" s="13"/>
      <c r="AG84" s="127"/>
      <c r="AH84"/>
      <c r="AI84"/>
      <c r="AJ84"/>
      <c r="AO84"/>
      <c r="AP84" s="4"/>
    </row>
    <row r="85" spans="1:43" s="137" customFormat="1" ht="18" customHeight="1" x14ac:dyDescent="0.25">
      <c r="A85" s="5" t="str">
        <f>METAS!$B$19</f>
        <v>NIÑOS  DE 24 MESES DE EDAD CON SUPLEMENTO DE HIERRO Y OTROS MICRONUTRIENTES</v>
      </c>
      <c r="B85"/>
      <c r="C85" s="81"/>
      <c r="D85" s="82"/>
      <c r="E85" s="82"/>
      <c r="F85" s="83"/>
      <c r="G85" s="83"/>
      <c r="H85" s="83"/>
      <c r="I85" s="167"/>
      <c r="J85" s="165"/>
      <c r="K85"/>
      <c r="L85"/>
      <c r="M85"/>
      <c r="N85"/>
      <c r="O85"/>
      <c r="P85"/>
      <c r="Q85"/>
      <c r="R85"/>
      <c r="S85"/>
      <c r="T85"/>
      <c r="U85" s="136"/>
      <c r="V85" s="78" t="str">
        <f>A85</f>
        <v>NIÑOS  DE 24 MESES DE EDAD CON SUPLEMENTO DE HIERRO Y OTROS MICRONUTRIENTES</v>
      </c>
      <c r="W85" s="13"/>
      <c r="X85" s="13"/>
      <c r="Y85" s="13"/>
      <c r="Z85" s="136"/>
      <c r="AA85" s="13"/>
      <c r="AB85" s="13"/>
      <c r="AC85" s="13"/>
      <c r="AD85" s="13"/>
      <c r="AE85" s="13"/>
      <c r="AF85" s="13"/>
      <c r="AG85" s="127"/>
      <c r="AH85"/>
      <c r="AI85"/>
      <c r="AJ85"/>
      <c r="AL85" t="str">
        <f t="shared" ref="AL85:AL95" si="53">A85</f>
        <v>NIÑOS  DE 24 MESES DE EDAD CON SUPLEMENTO DE HIERRO Y OTROS MICRONUTRIENTES</v>
      </c>
      <c r="AM85"/>
      <c r="AN85"/>
      <c r="AO85"/>
      <c r="AP85" s="4"/>
      <c r="AQ85"/>
    </row>
    <row r="86" spans="1:43" s="137" customFormat="1" ht="48" customHeight="1" thickBot="1" x14ac:dyDescent="0.3">
      <c r="A86" s="86" t="s">
        <v>2</v>
      </c>
      <c r="B86" s="87" t="s">
        <v>199</v>
      </c>
      <c r="C86" s="88" t="s">
        <v>117</v>
      </c>
      <c r="D86" s="87" t="s">
        <v>209</v>
      </c>
      <c r="E86" s="87" t="s">
        <v>1</v>
      </c>
      <c r="F86" s="89"/>
      <c r="G86" s="90" t="s">
        <v>88</v>
      </c>
      <c r="H86" s="91" t="str">
        <f>"DEFICIENTE &lt; = "&amp;$H$3</f>
        <v>DEFICIENTE &lt; = 90</v>
      </c>
      <c r="I86" s="91" t="str">
        <f>"PROCESO &gt; "&amp;$H$3&amp;"  -  &lt; "&amp;$I$3</f>
        <v>PROCESO &gt; 90  -  &lt; 100</v>
      </c>
      <c r="J86" s="91" t="str">
        <f>"OPTIMO &gt; = "&amp;$I$3</f>
        <v>OPTIMO &gt; = 100</v>
      </c>
      <c r="K86"/>
      <c r="L86"/>
      <c r="M86"/>
      <c r="N86"/>
      <c r="O86"/>
      <c r="P86"/>
      <c r="Q86"/>
      <c r="R86"/>
      <c r="S86"/>
      <c r="T86"/>
      <c r="U86" s="136"/>
      <c r="V86" s="115" t="str">
        <f>$V$1&amp;"  "&amp;V85&amp;"  "&amp;$V$3&amp;"  "&amp;$V$2</f>
        <v>RED. MOYOBAMBA:  NIÑOS  DE 24 MESES DE EDAD CON SUPLEMENTO DE HIERRO Y OTROS MICRONUTRIENTES  - POR MICROREDES :   ENERO - DICIEMBRE 2022</v>
      </c>
      <c r="W86" s="13"/>
      <c r="X86" s="13"/>
      <c r="Y86" s="13"/>
      <c r="Z86" s="136"/>
      <c r="AA86" s="13"/>
      <c r="AB86" s="13"/>
      <c r="AC86" s="13"/>
      <c r="AD86" s="13"/>
      <c r="AE86" s="13"/>
      <c r="AF86" s="13"/>
      <c r="AG86" s="127"/>
      <c r="AH86"/>
      <c r="AI86"/>
      <c r="AJ86"/>
      <c r="AL86" s="92" t="str">
        <f t="shared" si="53"/>
        <v>ESTABLECIMIENTOS</v>
      </c>
      <c r="AM86" s="93" t="s">
        <v>155</v>
      </c>
      <c r="AN86" s="94" t="s">
        <v>156</v>
      </c>
      <c r="AO86" s="95" t="str">
        <f t="shared" ref="AO86:AO96" si="54">D86</f>
        <v>24 - 35 M Sup Hierro</v>
      </c>
      <c r="AP86" s="95" t="str">
        <f t="shared" ref="AP86:AP95" si="55">G86</f>
        <v>%</v>
      </c>
      <c r="AQ86" s="96" t="s">
        <v>157</v>
      </c>
    </row>
    <row r="87" spans="1:43" s="137" customFormat="1" ht="18" customHeight="1" thickBot="1" x14ac:dyDescent="0.3">
      <c r="A87" s="97" t="str">
        <f>Config!$B$15</f>
        <v>RED</v>
      </c>
      <c r="B87" s="98">
        <f>SUM(B88:B96)</f>
        <v>1793.3730000000005</v>
      </c>
      <c r="C87" s="98">
        <f>SUM(C88:C96)</f>
        <v>1797</v>
      </c>
      <c r="D87" s="98">
        <f>SUM(D88:D96)</f>
        <v>132</v>
      </c>
      <c r="E87" s="98">
        <f>Config!$D$9</f>
        <v>100</v>
      </c>
      <c r="F87" s="99"/>
      <c r="G87" s="98">
        <f>IFERROR(ROUND(D87*100/C87,1),0)</f>
        <v>7.3</v>
      </c>
      <c r="H87" s="100">
        <f t="shared" ref="H87:H96" si="56">IF(G87&lt;=$H$3,G87,"")</f>
        <v>7.3</v>
      </c>
      <c r="I87" s="100" t="str">
        <f t="shared" ref="I87:I96" si="57">IF(G87&gt;$H$3,IF(G87&lt;$I$3,G87,""),"")</f>
        <v/>
      </c>
      <c r="J87" s="98" t="str">
        <f t="shared" ref="J87:J96" si="58">IF(G87&gt;=$I$3,G87,"")</f>
        <v/>
      </c>
      <c r="K87"/>
      <c r="L87"/>
      <c r="M87"/>
      <c r="N87"/>
      <c r="O87"/>
      <c r="P87"/>
      <c r="Q87"/>
      <c r="R87"/>
      <c r="S87"/>
      <c r="T87"/>
      <c r="U87" s="136"/>
      <c r="V87" s="75"/>
      <c r="W87" s="13"/>
      <c r="X87" s="13"/>
      <c r="Y87" s="13"/>
      <c r="Z87" s="136"/>
      <c r="AA87" s="13"/>
      <c r="AB87" s="13"/>
      <c r="AC87" s="13"/>
      <c r="AD87" s="13"/>
      <c r="AE87" s="13"/>
      <c r="AF87" s="13"/>
      <c r="AG87" s="127"/>
      <c r="AH87"/>
      <c r="AI87"/>
      <c r="AJ87"/>
      <c r="AL87" s="102" t="str">
        <f t="shared" si="53"/>
        <v>RED</v>
      </c>
      <c r="AM87" s="103">
        <f>SUM(AM88:AM95)</f>
        <v>0</v>
      </c>
      <c r="AN87" s="104">
        <f t="shared" ref="AN87:AN95" si="59">C87</f>
        <v>1797</v>
      </c>
      <c r="AO87" s="103">
        <f t="shared" si="54"/>
        <v>132</v>
      </c>
      <c r="AP87" s="104">
        <f t="shared" si="55"/>
        <v>7.3</v>
      </c>
      <c r="AQ87" s="104">
        <f>AN87-AP87</f>
        <v>1789.7</v>
      </c>
    </row>
    <row r="88" spans="1:43" s="137" customFormat="1" ht="18" hidden="1" customHeight="1" x14ac:dyDescent="0.25">
      <c r="A88" s="111" t="str">
        <f>Config!$B$16</f>
        <v>HOSP</v>
      </c>
      <c r="B88" s="106">
        <f>METAS!$AT$19</f>
        <v>0</v>
      </c>
      <c r="C88" s="106">
        <f>ROUNDUP((B88/12)*Config!$C$6,0)</f>
        <v>0</v>
      </c>
      <c r="D88" s="106">
        <f>ACUMULADO!$AT$19</f>
        <v>0</v>
      </c>
      <c r="E88" s="168">
        <f>E87</f>
        <v>100</v>
      </c>
      <c r="F88" s="116"/>
      <c r="G88" s="112">
        <f>IFERROR(ROUND(D88*100/C88,1),0)</f>
        <v>0</v>
      </c>
      <c r="H88" s="113">
        <f t="shared" si="56"/>
        <v>0</v>
      </c>
      <c r="I88" s="113" t="str">
        <f t="shared" si="57"/>
        <v/>
      </c>
      <c r="J88" s="114" t="str">
        <f t="shared" si="58"/>
        <v/>
      </c>
      <c r="K88"/>
      <c r="L88"/>
      <c r="M88"/>
      <c r="N88"/>
      <c r="O88"/>
      <c r="P88"/>
      <c r="Q88"/>
      <c r="R88"/>
      <c r="S88"/>
      <c r="T88"/>
      <c r="U88" s="136"/>
      <c r="V88" s="78"/>
      <c r="W88" s="13"/>
      <c r="X88" s="13"/>
      <c r="Y88" s="13"/>
      <c r="Z88" s="136"/>
      <c r="AA88" s="13"/>
      <c r="AB88" s="13"/>
      <c r="AC88" s="13"/>
      <c r="AD88" s="13"/>
      <c r="AE88" s="13"/>
      <c r="AF88" s="13"/>
      <c r="AG88" s="127"/>
      <c r="AH88"/>
      <c r="AI88"/>
      <c r="AJ88"/>
      <c r="AL88" s="41" t="str">
        <f t="shared" si="53"/>
        <v>HOSP</v>
      </c>
      <c r="AM88" s="42" t="str">
        <f>IF(Config!$C$6&gt;=12,"0",(B88/12))</f>
        <v>0</v>
      </c>
      <c r="AN88" s="43">
        <f t="shared" si="59"/>
        <v>0</v>
      </c>
      <c r="AO88" s="43">
        <f t="shared" si="54"/>
        <v>0</v>
      </c>
      <c r="AP88" s="161">
        <f t="shared" si="55"/>
        <v>0</v>
      </c>
      <c r="AQ88" s="44">
        <f t="shared" ref="AQ88:AQ95" si="60">AN88-AO88</f>
        <v>0</v>
      </c>
    </row>
    <row r="89" spans="1:43" s="137" customFormat="1" ht="18" customHeight="1" x14ac:dyDescent="0.25">
      <c r="A89" s="111" t="str">
        <f>Config!$B$17</f>
        <v>LLUI</v>
      </c>
      <c r="B89" s="106">
        <f>METAS!$AU$19</f>
        <v>741.99200000000019</v>
      </c>
      <c r="C89" s="79">
        <f>ROUNDUP((B89/12)*Config!$C$6,0)</f>
        <v>742</v>
      </c>
      <c r="D89" s="106">
        <f>ACUMULADO!$AU$19</f>
        <v>27</v>
      </c>
      <c r="E89" s="168">
        <f t="shared" ref="E89:E96" si="61">E88</f>
        <v>100</v>
      </c>
      <c r="F89" s="116"/>
      <c r="G89" s="112">
        <f>IFERROR(ROUND(D89*100/C89,1),0)</f>
        <v>3.6</v>
      </c>
      <c r="H89" s="113">
        <f t="shared" si="56"/>
        <v>3.6</v>
      </c>
      <c r="I89" s="113" t="str">
        <f t="shared" si="57"/>
        <v/>
      </c>
      <c r="J89" s="114" t="str">
        <f t="shared" si="58"/>
        <v/>
      </c>
      <c r="K89"/>
      <c r="L89"/>
      <c r="M89"/>
      <c r="N89"/>
      <c r="O89"/>
      <c r="P89"/>
      <c r="Q89"/>
      <c r="R89"/>
      <c r="S89"/>
      <c r="T89"/>
      <c r="U89" s="136"/>
      <c r="V89" s="78"/>
      <c r="W89" s="139"/>
      <c r="X89" s="139"/>
      <c r="Y89" s="13"/>
      <c r="Z89" s="136"/>
      <c r="AA89" s="13"/>
      <c r="AB89" s="13"/>
      <c r="AC89" s="13"/>
      <c r="AD89" s="13"/>
      <c r="AE89" s="13"/>
      <c r="AF89" s="13"/>
      <c r="AG89" s="127"/>
      <c r="AH89"/>
      <c r="AI89"/>
      <c r="AJ89"/>
      <c r="AL89" s="41" t="str">
        <f t="shared" si="53"/>
        <v>LLUI</v>
      </c>
      <c r="AM89" s="42" t="str">
        <f>IF(Config!$C$6&gt;=12,"0",(B89/12))</f>
        <v>0</v>
      </c>
      <c r="AN89" s="43">
        <f t="shared" si="59"/>
        <v>742</v>
      </c>
      <c r="AO89" s="43">
        <f t="shared" si="54"/>
        <v>27</v>
      </c>
      <c r="AP89" s="161">
        <f t="shared" si="55"/>
        <v>3.6</v>
      </c>
      <c r="AQ89" s="44">
        <f t="shared" si="60"/>
        <v>715</v>
      </c>
    </row>
    <row r="90" spans="1:43" s="137" customFormat="1" ht="18" customHeight="1" x14ac:dyDescent="0.25">
      <c r="A90" s="111" t="str">
        <f>Config!$B$18</f>
        <v>JERI</v>
      </c>
      <c r="B90" s="106">
        <f>METAS!$AV$19</f>
        <v>75.824000000000012</v>
      </c>
      <c r="C90" s="79">
        <f>ROUNDUP((B90/12)*Config!$C$6,0)</f>
        <v>76</v>
      </c>
      <c r="D90" s="106">
        <f>ACUMULADO!$AV$19</f>
        <v>2</v>
      </c>
      <c r="E90" s="168">
        <f t="shared" si="61"/>
        <v>100</v>
      </c>
      <c r="F90" s="116"/>
      <c r="G90" s="112">
        <f t="shared" ref="G90" si="62">IFERROR(ROUND(D90*100/C90,1),0)</f>
        <v>2.6</v>
      </c>
      <c r="H90" s="113">
        <f t="shared" si="56"/>
        <v>2.6</v>
      </c>
      <c r="I90" s="113" t="str">
        <f t="shared" si="57"/>
        <v/>
      </c>
      <c r="J90" s="114" t="str">
        <f t="shared" si="58"/>
        <v/>
      </c>
      <c r="K90"/>
      <c r="L90"/>
      <c r="M90"/>
      <c r="N90"/>
      <c r="O90"/>
      <c r="P90"/>
      <c r="Q90"/>
      <c r="R90"/>
      <c r="S90"/>
      <c r="T90"/>
      <c r="U90" s="136"/>
      <c r="V90"/>
      <c r="W90" s="13"/>
      <c r="X90" s="13"/>
      <c r="Y90" s="13"/>
      <c r="Z90" s="136"/>
      <c r="AA90" s="13"/>
      <c r="AB90" s="13"/>
      <c r="AC90" s="13"/>
      <c r="AD90" s="13"/>
      <c r="AE90" s="13"/>
      <c r="AF90" s="13"/>
      <c r="AG90" s="127"/>
      <c r="AH90"/>
      <c r="AI90"/>
      <c r="AJ90"/>
      <c r="AL90" s="41" t="str">
        <f t="shared" si="53"/>
        <v>JERI</v>
      </c>
      <c r="AM90" s="42" t="str">
        <f>IF(Config!$C$6&gt;=12,"0",(B90/12))</f>
        <v>0</v>
      </c>
      <c r="AN90" s="43">
        <f t="shared" si="59"/>
        <v>76</v>
      </c>
      <c r="AO90" s="43">
        <f t="shared" si="54"/>
        <v>2</v>
      </c>
      <c r="AP90" s="161">
        <f t="shared" si="55"/>
        <v>2.6</v>
      </c>
      <c r="AQ90" s="44">
        <f t="shared" si="60"/>
        <v>74</v>
      </c>
    </row>
    <row r="91" spans="1:43" s="137" customFormat="1" ht="18" customHeight="1" x14ac:dyDescent="0.25">
      <c r="A91" s="111" t="str">
        <f>Config!$B$19</f>
        <v>YANT</v>
      </c>
      <c r="B91" s="106">
        <f>METAS!$AW$19</f>
        <v>129.30700000000002</v>
      </c>
      <c r="C91" s="79">
        <f>ROUNDUP((B91/12)*Config!$C$6,0)</f>
        <v>130</v>
      </c>
      <c r="D91" s="106">
        <f>ACUMULADO!$AW$19</f>
        <v>30</v>
      </c>
      <c r="E91" s="168">
        <f t="shared" si="61"/>
        <v>100</v>
      </c>
      <c r="F91" s="116"/>
      <c r="G91" s="112">
        <f>IFERROR(ROUND(D91*100/C91,1),0)</f>
        <v>23.1</v>
      </c>
      <c r="H91" s="113">
        <f t="shared" si="56"/>
        <v>23.1</v>
      </c>
      <c r="I91" s="113" t="str">
        <f t="shared" si="57"/>
        <v/>
      </c>
      <c r="J91" s="114" t="str">
        <f t="shared" si="58"/>
        <v/>
      </c>
      <c r="K91"/>
      <c r="L91"/>
      <c r="M91"/>
      <c r="N91"/>
      <c r="O91"/>
      <c r="P91"/>
      <c r="Q91"/>
      <c r="R91"/>
      <c r="S91"/>
      <c r="T91"/>
      <c r="U91" s="136"/>
      <c r="V91"/>
      <c r="W91" s="13"/>
      <c r="X91" s="13"/>
      <c r="Y91" s="13"/>
      <c r="Z91" s="136"/>
      <c r="AA91" s="13"/>
      <c r="AB91" s="13"/>
      <c r="AC91" s="13"/>
      <c r="AD91" s="13"/>
      <c r="AE91" s="13"/>
      <c r="AF91" s="13"/>
      <c r="AG91" s="127"/>
      <c r="AH91"/>
      <c r="AI91"/>
      <c r="AJ91"/>
      <c r="AL91" s="41" t="str">
        <f t="shared" si="53"/>
        <v>YANT</v>
      </c>
      <c r="AM91" s="42" t="str">
        <f>IF(Config!$C$6&gt;=12,"0",(B91/12))</f>
        <v>0</v>
      </c>
      <c r="AN91" s="43">
        <f t="shared" si="59"/>
        <v>130</v>
      </c>
      <c r="AO91" s="43">
        <f t="shared" si="54"/>
        <v>30</v>
      </c>
      <c r="AP91" s="161">
        <f t="shared" si="55"/>
        <v>23.1</v>
      </c>
      <c r="AQ91" s="44">
        <f t="shared" si="60"/>
        <v>100</v>
      </c>
    </row>
    <row r="92" spans="1:43" s="137" customFormat="1" ht="18" customHeight="1" x14ac:dyDescent="0.25">
      <c r="A92" s="111" t="str">
        <f>Config!$B$20</f>
        <v>SORI</v>
      </c>
      <c r="B92" s="106">
        <f>METAS!$AX$19</f>
        <v>341.88500000000005</v>
      </c>
      <c r="C92" s="79">
        <f>ROUNDUP((B92/12)*Config!$C$6,0)</f>
        <v>342</v>
      </c>
      <c r="D92" s="106">
        <f>ACUMULADO!$AX$19</f>
        <v>43</v>
      </c>
      <c r="E92" s="168">
        <f t="shared" si="61"/>
        <v>100</v>
      </c>
      <c r="F92" s="116"/>
      <c r="G92" s="112">
        <f t="shared" ref="G92" si="63">IFERROR(ROUND(D92*100/C92,1),0)</f>
        <v>12.6</v>
      </c>
      <c r="H92" s="113">
        <f t="shared" si="56"/>
        <v>12.6</v>
      </c>
      <c r="I92" s="113" t="str">
        <f t="shared" si="57"/>
        <v/>
      </c>
      <c r="J92" s="114" t="str">
        <f t="shared" si="58"/>
        <v/>
      </c>
      <c r="K92"/>
      <c r="L92"/>
      <c r="M92"/>
      <c r="N92"/>
      <c r="O92"/>
      <c r="P92"/>
      <c r="Q92"/>
      <c r="R92"/>
      <c r="S92"/>
      <c r="T92"/>
      <c r="U92" s="136"/>
      <c r="V92" s="74"/>
      <c r="W92" s="13"/>
      <c r="X92" s="13"/>
      <c r="Y92" s="13"/>
      <c r="Z92" s="136"/>
      <c r="AA92" s="13"/>
      <c r="AB92" s="13"/>
      <c r="AC92" s="13"/>
      <c r="AD92" s="13"/>
      <c r="AE92" s="13"/>
      <c r="AF92" s="13"/>
      <c r="AG92" s="127"/>
      <c r="AH92"/>
      <c r="AI92"/>
      <c r="AJ92"/>
      <c r="AL92" s="41" t="str">
        <f t="shared" si="53"/>
        <v>SORI</v>
      </c>
      <c r="AM92" s="42" t="str">
        <f>IF(Config!$C$6&gt;=12,"0",(B92/12))</f>
        <v>0</v>
      </c>
      <c r="AN92" s="43">
        <f t="shared" si="59"/>
        <v>342</v>
      </c>
      <c r="AO92" s="43">
        <f t="shared" si="54"/>
        <v>43</v>
      </c>
      <c r="AP92" s="161">
        <f t="shared" si="55"/>
        <v>12.6</v>
      </c>
      <c r="AQ92" s="44">
        <f t="shared" si="60"/>
        <v>299</v>
      </c>
    </row>
    <row r="93" spans="1:43" s="137" customFormat="1" ht="18" customHeight="1" x14ac:dyDescent="0.25">
      <c r="A93" s="111" t="str">
        <f>Config!$B$21</f>
        <v>JEPE</v>
      </c>
      <c r="B93" s="106">
        <f>METAS!$AY$19</f>
        <v>147.58600000000001</v>
      </c>
      <c r="C93" s="79">
        <f>ROUNDUP((B93/12)*Config!$C$6,0)</f>
        <v>148</v>
      </c>
      <c r="D93" s="106">
        <f>ACUMULADO!$AY$19</f>
        <v>12</v>
      </c>
      <c r="E93" s="168">
        <f t="shared" si="61"/>
        <v>100</v>
      </c>
      <c r="F93" s="116"/>
      <c r="G93" s="112">
        <f>IFERROR(ROUND(D93*100/C93,1),0)</f>
        <v>8.1</v>
      </c>
      <c r="H93" s="113">
        <f t="shared" si="56"/>
        <v>8.1</v>
      </c>
      <c r="I93" s="113" t="str">
        <f t="shared" si="57"/>
        <v/>
      </c>
      <c r="J93" s="114" t="str">
        <f t="shared" si="58"/>
        <v/>
      </c>
      <c r="K93"/>
      <c r="L93"/>
      <c r="M93"/>
      <c r="N93"/>
      <c r="O93"/>
      <c r="P93"/>
      <c r="Q93"/>
      <c r="R93"/>
      <c r="S93"/>
      <c r="T93"/>
      <c r="U93" s="136"/>
      <c r="V93" s="74"/>
      <c r="W93" s="127"/>
      <c r="X93" s="127"/>
      <c r="Y93" s="13"/>
      <c r="Z93" s="136"/>
      <c r="AA93" s="13"/>
      <c r="AB93" s="13"/>
      <c r="AC93" s="13"/>
      <c r="AD93" s="13"/>
      <c r="AE93" s="13"/>
      <c r="AF93" s="13"/>
      <c r="AG93" s="127"/>
      <c r="AH93"/>
      <c r="AI93"/>
      <c r="AJ93"/>
      <c r="AL93" s="41" t="str">
        <f>A93</f>
        <v>JEPE</v>
      </c>
      <c r="AM93" s="42" t="str">
        <f>IF(Config!$C$6&gt;=12,"0",(B93/12))</f>
        <v>0</v>
      </c>
      <c r="AN93" s="43">
        <f>C93</f>
        <v>148</v>
      </c>
      <c r="AO93" s="43">
        <f>D93</f>
        <v>12</v>
      </c>
      <c r="AP93" s="161">
        <f>G93</f>
        <v>8.1</v>
      </c>
      <c r="AQ93" s="44">
        <f>AN93-AO93</f>
        <v>136</v>
      </c>
    </row>
    <row r="94" spans="1:43" s="137" customFormat="1" ht="18" customHeight="1" x14ac:dyDescent="0.25">
      <c r="A94" s="111" t="str">
        <f>Config!$B$22</f>
        <v>ROQU</v>
      </c>
      <c r="B94" s="106">
        <f>METAS!$AZ$19</f>
        <v>132.01499999999999</v>
      </c>
      <c r="C94" s="79">
        <f>ROUNDUP((B94/12)*Config!$C$6,0)</f>
        <v>133</v>
      </c>
      <c r="D94" s="106">
        <f>ACUMULADO!$AZ$19</f>
        <v>9</v>
      </c>
      <c r="E94" s="168">
        <f t="shared" si="61"/>
        <v>100</v>
      </c>
      <c r="F94" s="116"/>
      <c r="G94" s="112">
        <f>IFERROR(ROUND(D94*100/C94,1),0)</f>
        <v>6.8</v>
      </c>
      <c r="H94" s="113">
        <f t="shared" si="56"/>
        <v>6.8</v>
      </c>
      <c r="I94" s="113" t="str">
        <f t="shared" si="57"/>
        <v/>
      </c>
      <c r="J94" s="114" t="str">
        <f t="shared" si="58"/>
        <v/>
      </c>
      <c r="K94"/>
      <c r="L94"/>
      <c r="M94"/>
      <c r="N94"/>
      <c r="O94"/>
      <c r="P94"/>
      <c r="Q94"/>
      <c r="R94"/>
      <c r="S94"/>
      <c r="T94"/>
      <c r="U94" s="136"/>
      <c r="W94" s="13"/>
      <c r="X94" s="13"/>
      <c r="Y94" s="13"/>
      <c r="Z94" s="136"/>
      <c r="AA94" s="13"/>
      <c r="AB94" s="13"/>
      <c r="AC94" s="13"/>
      <c r="AD94" s="13"/>
      <c r="AE94" s="13"/>
      <c r="AF94" s="13"/>
      <c r="AG94" s="127"/>
      <c r="AH94"/>
      <c r="AI94"/>
      <c r="AJ94"/>
      <c r="AL94" s="41" t="str">
        <f>A94</f>
        <v>ROQU</v>
      </c>
      <c r="AM94" s="42" t="str">
        <f>IF(Config!$C$6&gt;=12,"0",(B94/12))</f>
        <v>0</v>
      </c>
      <c r="AN94" s="43">
        <f>C94</f>
        <v>133</v>
      </c>
      <c r="AO94" s="43">
        <f>D94</f>
        <v>9</v>
      </c>
      <c r="AP94" s="161">
        <f>G94</f>
        <v>6.8</v>
      </c>
      <c r="AQ94" s="44">
        <f>AN94-AO94</f>
        <v>124</v>
      </c>
    </row>
    <row r="95" spans="1:43" s="137" customFormat="1" ht="18" customHeight="1" x14ac:dyDescent="0.25">
      <c r="A95" s="111" t="str">
        <f>Config!$B$23</f>
        <v>CALZ</v>
      </c>
      <c r="B95" s="106">
        <f>METAS!$BA$19</f>
        <v>107.643</v>
      </c>
      <c r="C95" s="79">
        <f>ROUNDUP((B95/12)*Config!$C$6,0)</f>
        <v>108</v>
      </c>
      <c r="D95" s="106">
        <f>ACUMULADO!$BA$19</f>
        <v>5</v>
      </c>
      <c r="E95" s="168">
        <f t="shared" si="61"/>
        <v>100</v>
      </c>
      <c r="F95" s="116"/>
      <c r="G95" s="112">
        <f t="shared" ref="G95:G96" si="64">IFERROR(ROUND(D95*100/C95,1),0)</f>
        <v>4.5999999999999996</v>
      </c>
      <c r="H95" s="113">
        <f t="shared" si="56"/>
        <v>4.5999999999999996</v>
      </c>
      <c r="I95" s="113" t="str">
        <f t="shared" si="57"/>
        <v/>
      </c>
      <c r="J95" s="114" t="str">
        <f t="shared" si="58"/>
        <v/>
      </c>
      <c r="K95"/>
      <c r="L95"/>
      <c r="M95"/>
      <c r="N95"/>
      <c r="O95"/>
      <c r="P95"/>
      <c r="Q95"/>
      <c r="R95"/>
      <c r="S95"/>
      <c r="T95"/>
      <c r="U95" s="136"/>
      <c r="V95" s="74"/>
      <c r="W95" s="13"/>
      <c r="X95" s="13"/>
      <c r="Y95" s="13"/>
      <c r="Z95" s="136"/>
      <c r="AA95" s="13"/>
      <c r="AB95" s="13"/>
      <c r="AC95" s="13"/>
      <c r="AD95" s="13"/>
      <c r="AE95" s="13"/>
      <c r="AF95" s="13"/>
      <c r="AG95" s="127"/>
      <c r="AH95"/>
      <c r="AI95"/>
      <c r="AJ95"/>
      <c r="AL95" s="41" t="str">
        <f t="shared" si="53"/>
        <v>CALZ</v>
      </c>
      <c r="AM95" s="42" t="str">
        <f>IF(Config!$C$6&gt;=12,"0",(B95/12))</f>
        <v>0</v>
      </c>
      <c r="AN95" s="43">
        <f t="shared" si="59"/>
        <v>108</v>
      </c>
      <c r="AO95" s="43">
        <f t="shared" si="54"/>
        <v>5</v>
      </c>
      <c r="AP95" s="161">
        <f t="shared" si="55"/>
        <v>4.5999999999999996</v>
      </c>
      <c r="AQ95" s="44">
        <f t="shared" si="60"/>
        <v>103</v>
      </c>
    </row>
    <row r="96" spans="1:43" s="137" customFormat="1" ht="18" customHeight="1" x14ac:dyDescent="0.25">
      <c r="A96" s="111" t="str">
        <f>Config!$B$24</f>
        <v>PUEB</v>
      </c>
      <c r="B96" s="106">
        <f>METAS!$BB$19</f>
        <v>117.12100000000002</v>
      </c>
      <c r="C96" s="79">
        <f>ROUNDUP((B96/12)*Config!$C$6,0)</f>
        <v>118</v>
      </c>
      <c r="D96" s="106">
        <f>ACUMULADO!$BB$19</f>
        <v>4</v>
      </c>
      <c r="E96" s="168">
        <f t="shared" si="61"/>
        <v>100</v>
      </c>
      <c r="F96" s="116"/>
      <c r="G96" s="112">
        <f t="shared" si="64"/>
        <v>3.4</v>
      </c>
      <c r="H96" s="113">
        <f t="shared" si="56"/>
        <v>3.4</v>
      </c>
      <c r="I96" s="113" t="str">
        <f t="shared" si="57"/>
        <v/>
      </c>
      <c r="J96" s="114" t="str">
        <f t="shared" si="58"/>
        <v/>
      </c>
      <c r="K96"/>
      <c r="L96"/>
      <c r="M96"/>
      <c r="N96"/>
      <c r="O96"/>
      <c r="P96"/>
      <c r="Q96"/>
      <c r="R96"/>
      <c r="S96"/>
      <c r="T96"/>
      <c r="U96" s="136"/>
      <c r="W96" s="13"/>
      <c r="X96" s="13"/>
      <c r="Y96" s="13"/>
      <c r="Z96" s="136"/>
      <c r="AA96" s="13"/>
      <c r="AB96" s="13"/>
      <c r="AC96" s="13"/>
      <c r="AD96" s="13"/>
      <c r="AE96" s="13"/>
      <c r="AF96" s="13"/>
      <c r="AG96" s="127"/>
      <c r="AH96"/>
      <c r="AI96"/>
      <c r="AJ96"/>
      <c r="AL96" s="41" t="str">
        <f>A96</f>
        <v>PUEB</v>
      </c>
      <c r="AM96" s="42" t="str">
        <f>IF(Config!$C$6&gt;=12,"0",(B96/12))</f>
        <v>0</v>
      </c>
      <c r="AN96" s="43">
        <f>C96</f>
        <v>118</v>
      </c>
      <c r="AO96" s="43">
        <f t="shared" si="54"/>
        <v>4</v>
      </c>
      <c r="AP96" s="161">
        <f>G96</f>
        <v>3.4</v>
      </c>
      <c r="AQ96" s="44">
        <f>AN96-AO96</f>
        <v>114</v>
      </c>
    </row>
    <row r="97" spans="1:43" s="137" customFormat="1" ht="18" customHeight="1" x14ac:dyDescent="0.25">
      <c r="A97" s="141"/>
      <c r="H97"/>
      <c r="I97"/>
      <c r="J97"/>
      <c r="K97"/>
      <c r="L97"/>
      <c r="M97"/>
      <c r="N97"/>
      <c r="O97"/>
      <c r="P97"/>
      <c r="Q97"/>
      <c r="R97"/>
      <c r="S97"/>
      <c r="T97"/>
      <c r="U97" s="136"/>
      <c r="V97" s="74"/>
      <c r="W97" s="13"/>
      <c r="X97" s="13"/>
      <c r="Y97" s="13"/>
      <c r="Z97" s="136"/>
      <c r="AA97" s="13"/>
      <c r="AB97" s="13"/>
      <c r="AC97" s="13"/>
      <c r="AD97" s="13"/>
      <c r="AE97" s="13"/>
      <c r="AF97" s="13"/>
      <c r="AG97" s="127"/>
      <c r="AH97"/>
      <c r="AI97"/>
      <c r="AJ97"/>
      <c r="AO97"/>
      <c r="AP97" s="4"/>
    </row>
    <row r="98" spans="1:43" s="137" customFormat="1" ht="18" customHeight="1" x14ac:dyDescent="0.25">
      <c r="A98" s="141"/>
      <c r="H98"/>
      <c r="I98"/>
      <c r="J98"/>
      <c r="K98"/>
      <c r="L98"/>
      <c r="M98"/>
      <c r="N98"/>
      <c r="O98"/>
      <c r="P98"/>
      <c r="Q98"/>
      <c r="R98"/>
      <c r="S98"/>
      <c r="T98"/>
      <c r="U98" s="136"/>
      <c r="V98" s="74"/>
      <c r="W98" s="13"/>
      <c r="X98" s="13"/>
      <c r="Y98" s="13"/>
      <c r="Z98" s="136"/>
      <c r="AA98" s="13"/>
      <c r="AB98" s="13"/>
      <c r="AC98" s="13"/>
      <c r="AD98" s="13"/>
      <c r="AE98" s="13"/>
      <c r="AF98" s="13"/>
      <c r="AG98" s="127"/>
      <c r="AH98"/>
      <c r="AI98"/>
      <c r="AJ98"/>
      <c r="AO98"/>
      <c r="AP98" s="4"/>
    </row>
    <row r="99" spans="1:43" s="137" customFormat="1" ht="18" customHeight="1" x14ac:dyDescent="0.25">
      <c r="A99" s="141"/>
      <c r="H99"/>
      <c r="I99"/>
      <c r="J99"/>
      <c r="K99"/>
      <c r="L99"/>
      <c r="M99"/>
      <c r="N99"/>
      <c r="O99"/>
      <c r="P99"/>
      <c r="Q99"/>
      <c r="R99"/>
      <c r="S99"/>
      <c r="T99"/>
      <c r="U99" s="136"/>
      <c r="V99" s="74"/>
      <c r="W99" s="13"/>
      <c r="X99" s="13"/>
      <c r="Y99" s="13"/>
      <c r="Z99" s="136"/>
      <c r="AA99" s="13"/>
      <c r="AB99" s="13"/>
      <c r="AC99" s="13"/>
      <c r="AD99" s="13"/>
      <c r="AE99" s="13"/>
      <c r="AF99" s="13"/>
      <c r="AG99" s="127"/>
      <c r="AH99"/>
      <c r="AI99"/>
      <c r="AJ99"/>
      <c r="AO99"/>
      <c r="AP99" s="4"/>
    </row>
    <row r="100" spans="1:43" s="137" customFormat="1" ht="18" customHeight="1" x14ac:dyDescent="0.25">
      <c r="A100" s="141"/>
      <c r="H100"/>
      <c r="I100"/>
      <c r="J100"/>
      <c r="K100" s="14"/>
      <c r="L100"/>
      <c r="M100"/>
      <c r="N100"/>
      <c r="O100"/>
      <c r="P100"/>
      <c r="Q100"/>
      <c r="R100"/>
      <c r="S100"/>
      <c r="T100"/>
      <c r="U100" s="136"/>
      <c r="V100" s="74"/>
      <c r="W100" s="13"/>
      <c r="X100" s="13"/>
      <c r="Y100" s="13"/>
      <c r="Z100" s="136"/>
      <c r="AA100" s="13"/>
      <c r="AB100" s="13"/>
      <c r="AC100" s="13"/>
      <c r="AD100" s="13"/>
      <c r="AE100" s="13"/>
      <c r="AF100" s="13"/>
      <c r="AG100" s="127"/>
      <c r="AH100"/>
      <c r="AI100"/>
      <c r="AJ100"/>
      <c r="AO100"/>
      <c r="AP100" s="4"/>
    </row>
    <row r="101" spans="1:43" s="137" customFormat="1" ht="18" customHeight="1" x14ac:dyDescent="0.25">
      <c r="A101" s="14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 s="136"/>
      <c r="V101" s="74"/>
      <c r="W101" s="13"/>
      <c r="X101" s="13"/>
      <c r="Y101" s="13"/>
      <c r="Z101" s="136"/>
      <c r="AA101" s="13"/>
      <c r="AB101" s="13"/>
      <c r="AC101" s="13"/>
      <c r="AD101" s="13"/>
      <c r="AE101" s="13"/>
      <c r="AF101" s="13"/>
      <c r="AG101" s="127"/>
      <c r="AH101"/>
      <c r="AI101"/>
      <c r="AJ101"/>
      <c r="AO101"/>
      <c r="AP101" s="4"/>
    </row>
    <row r="102" spans="1:43" s="137" customFormat="1" ht="18" customHeight="1" x14ac:dyDescent="0.25">
      <c r="A102" s="141"/>
      <c r="H102"/>
      <c r="I102"/>
      <c r="J102"/>
      <c r="K102" s="14"/>
      <c r="L102"/>
      <c r="M102"/>
      <c r="N102"/>
      <c r="O102"/>
      <c r="P102"/>
      <c r="Q102"/>
      <c r="R102"/>
      <c r="S102"/>
      <c r="T102"/>
      <c r="U102" s="136"/>
      <c r="V102" s="74"/>
      <c r="W102" s="13"/>
      <c r="X102" s="13"/>
      <c r="Y102" s="13"/>
      <c r="Z102" s="136"/>
      <c r="AA102" s="13"/>
      <c r="AB102" s="13"/>
      <c r="AC102" s="13"/>
      <c r="AD102" s="13"/>
      <c r="AE102" s="13"/>
      <c r="AF102" s="13"/>
      <c r="AG102" s="127"/>
      <c r="AH102"/>
      <c r="AI102"/>
      <c r="AJ102"/>
      <c r="AO102"/>
      <c r="AP102" s="4"/>
    </row>
    <row r="103" spans="1:43" s="137" customFormat="1" ht="18" customHeight="1" x14ac:dyDescent="0.25">
      <c r="A103" s="141"/>
      <c r="H103"/>
      <c r="I103"/>
      <c r="J103"/>
      <c r="K103" s="14"/>
      <c r="L103"/>
      <c r="M103"/>
      <c r="N103"/>
      <c r="O103"/>
      <c r="P103"/>
      <c r="Q103"/>
      <c r="R103"/>
      <c r="S103"/>
      <c r="T103"/>
      <c r="U103" s="136"/>
      <c r="V103" s="74"/>
      <c r="W103" s="13"/>
      <c r="X103" s="13"/>
      <c r="Y103" s="13"/>
      <c r="Z103" s="136"/>
      <c r="AA103" s="13"/>
      <c r="AB103" s="13"/>
      <c r="AC103" s="13"/>
      <c r="AD103" s="13"/>
      <c r="AE103" s="13"/>
      <c r="AF103" s="13"/>
      <c r="AG103" s="127"/>
      <c r="AH103"/>
      <c r="AI103"/>
      <c r="AJ103"/>
      <c r="AO103"/>
      <c r="AP103" s="4"/>
    </row>
    <row r="104" spans="1:43" s="137" customFormat="1" ht="18" customHeight="1" x14ac:dyDescent="0.25">
      <c r="A104" s="5" t="str">
        <f>METAS!$B$20</f>
        <v>NIÑOS MENORES DE 36 MESES DE EDAD CON SUPLEMENTO DE HIERRO Y OTROS MICRONUTRIENTES</v>
      </c>
      <c r="B104"/>
      <c r="C104" s="81"/>
      <c r="D104" s="82"/>
      <c r="E104" s="82"/>
      <c r="F104" s="83"/>
      <c r="G104" s="83"/>
      <c r="H104" s="83"/>
      <c r="I104" s="167"/>
      <c r="J104" s="165"/>
      <c r="K104"/>
      <c r="L104"/>
      <c r="M104"/>
      <c r="N104"/>
      <c r="O104"/>
      <c r="P104"/>
      <c r="Q104"/>
      <c r="R104"/>
      <c r="S104"/>
      <c r="T104"/>
      <c r="U104" s="136"/>
      <c r="W104" s="13"/>
      <c r="X104" s="13"/>
      <c r="Y104" s="13"/>
      <c r="Z104" s="136"/>
      <c r="AA104" s="13"/>
      <c r="AB104" s="13"/>
      <c r="AC104" s="13"/>
      <c r="AD104" s="13"/>
      <c r="AE104" s="13"/>
      <c r="AF104" s="13"/>
      <c r="AG104" s="127"/>
      <c r="AH104"/>
      <c r="AI104"/>
      <c r="AJ104"/>
      <c r="AL104" t="str">
        <f t="shared" ref="AL104:AL111" si="65">A104</f>
        <v>NIÑOS MENORES DE 36 MESES DE EDAD CON SUPLEMENTO DE HIERRO Y OTROS MICRONUTRIENTES</v>
      </c>
      <c r="AM104"/>
      <c r="AN104"/>
      <c r="AO104"/>
      <c r="AP104" s="4"/>
      <c r="AQ104"/>
    </row>
    <row r="105" spans="1:43" s="137" customFormat="1" ht="48" customHeight="1" thickBot="1" x14ac:dyDescent="0.3">
      <c r="A105" s="86" t="s">
        <v>2</v>
      </c>
      <c r="B105" s="87" t="s">
        <v>199</v>
      </c>
      <c r="C105" s="88" t="s">
        <v>117</v>
      </c>
      <c r="D105" s="87" t="s">
        <v>208</v>
      </c>
      <c r="E105" s="87" t="s">
        <v>1</v>
      </c>
      <c r="F105" s="89"/>
      <c r="G105" s="90" t="s">
        <v>88</v>
      </c>
      <c r="H105" s="91" t="str">
        <f>"DEFICIENTE &lt; = "&amp;$H$3</f>
        <v>DEFICIENTE &lt; = 90</v>
      </c>
      <c r="I105" s="91" t="str">
        <f>"PROCESO &gt; "&amp;$H$3&amp;"  -  &lt; "&amp;$I$3</f>
        <v>PROCESO &gt; 90  -  &lt; 100</v>
      </c>
      <c r="J105" s="91" t="str">
        <f>"OPTIMO &gt; = "&amp;$I$3</f>
        <v>OPTIMO &gt; = 100</v>
      </c>
      <c r="K105"/>
      <c r="L105"/>
      <c r="M105"/>
      <c r="N105"/>
      <c r="O105"/>
      <c r="P105"/>
      <c r="Q105"/>
      <c r="R105"/>
      <c r="S105"/>
      <c r="T105"/>
      <c r="U105" s="136"/>
      <c r="V105" s="78" t="str">
        <f>A104</f>
        <v>NIÑOS MENORES DE 36 MESES DE EDAD CON SUPLEMENTO DE HIERRO Y OTROS MICRONUTRIENTES</v>
      </c>
      <c r="W105" s="13"/>
      <c r="X105" s="13"/>
      <c r="Y105" s="13"/>
      <c r="Z105" s="136"/>
      <c r="AA105" s="13"/>
      <c r="AB105" s="13"/>
      <c r="AC105" s="13"/>
      <c r="AD105" s="13"/>
      <c r="AE105" s="13"/>
      <c r="AF105" s="136"/>
      <c r="AG105" s="136"/>
      <c r="AH105"/>
      <c r="AI105"/>
      <c r="AJ105"/>
      <c r="AL105" s="92" t="str">
        <f t="shared" si="65"/>
        <v>ESTABLECIMIENTOS</v>
      </c>
      <c r="AM105" s="93" t="s">
        <v>155</v>
      </c>
      <c r="AN105" s="94" t="s">
        <v>156</v>
      </c>
      <c r="AO105" s="95" t="str">
        <f t="shared" ref="AO105:AO111" si="66">D105</f>
        <v>&lt; 36 M Sup Hierro</v>
      </c>
      <c r="AP105" s="95" t="str">
        <f t="shared" ref="AP105:AP111" si="67">G105</f>
        <v>%</v>
      </c>
      <c r="AQ105" s="96" t="s">
        <v>157</v>
      </c>
    </row>
    <row r="106" spans="1:43" s="137" customFormat="1" ht="18" customHeight="1" thickBot="1" x14ac:dyDescent="0.3">
      <c r="A106" s="97" t="str">
        <f>Config!$B$15</f>
        <v>RED</v>
      </c>
      <c r="B106" s="98">
        <f>SUM(B107:B115)</f>
        <v>3987.8729999999996</v>
      </c>
      <c r="C106" s="98">
        <f>SUM(C107:C115)</f>
        <v>3990</v>
      </c>
      <c r="D106" s="98">
        <f>SUM(D107:D115)</f>
        <v>978</v>
      </c>
      <c r="E106" s="98">
        <f>Config!$D$9</f>
        <v>100</v>
      </c>
      <c r="F106" s="99"/>
      <c r="G106" s="98">
        <f>IFERROR(ROUND(D106*100/C106,1),0)</f>
        <v>24.5</v>
      </c>
      <c r="H106" s="100">
        <f t="shared" ref="H106:H115" si="68">IF(G106&lt;=$H$3,G106,"")</f>
        <v>24.5</v>
      </c>
      <c r="I106" s="100" t="str">
        <f t="shared" ref="I106:I115" si="69">IF(G106&gt;$H$3,IF(G106&lt;$I$3,G106,""),"")</f>
        <v/>
      </c>
      <c r="J106" s="98" t="str">
        <f t="shared" ref="J106:J115" si="70">IF(G106&gt;=$I$3,G106,"")</f>
        <v/>
      </c>
      <c r="K106"/>
      <c r="L106"/>
      <c r="M106"/>
      <c r="N106"/>
      <c r="O106"/>
      <c r="P106"/>
      <c r="Q106"/>
      <c r="R106"/>
      <c r="S106"/>
      <c r="T106"/>
      <c r="U106" s="136"/>
      <c r="V106" s="115" t="str">
        <f>$V$1&amp;"  "&amp;V105&amp;"  "&amp;$V$3&amp;"  "&amp;$V$2</f>
        <v>RED. MOYOBAMBA:  NIÑOS MENORES DE 36 MESES DE EDAD CON SUPLEMENTO DE HIERRO Y OTROS MICRONUTRIENTES  - POR MICROREDES :   ENERO - DICIEMBRE 2022</v>
      </c>
      <c r="W106" s="13"/>
      <c r="X106" s="13"/>
      <c r="Y106" s="13"/>
      <c r="Z106" s="136"/>
      <c r="AA106" s="13"/>
      <c r="AB106" s="13"/>
      <c r="AC106" s="13"/>
      <c r="AD106" s="13"/>
      <c r="AE106" s="13"/>
      <c r="AF106" s="136"/>
      <c r="AG106" s="136"/>
      <c r="AH106"/>
      <c r="AI106"/>
      <c r="AJ106"/>
      <c r="AL106" s="102" t="str">
        <f t="shared" si="65"/>
        <v>RED</v>
      </c>
      <c r="AM106" s="103">
        <f>SUM(AM107:AM114)</f>
        <v>0</v>
      </c>
      <c r="AN106" s="104">
        <f t="shared" ref="AN106:AN111" si="71">C106</f>
        <v>3990</v>
      </c>
      <c r="AO106" s="103">
        <f t="shared" si="66"/>
        <v>978</v>
      </c>
      <c r="AP106" s="104">
        <f t="shared" si="67"/>
        <v>24.5</v>
      </c>
      <c r="AQ106" s="104">
        <f>AN106-AP106</f>
        <v>3965.5</v>
      </c>
    </row>
    <row r="107" spans="1:43" s="137" customFormat="1" ht="18" hidden="1" customHeight="1" x14ac:dyDescent="0.25">
      <c r="A107" s="111" t="str">
        <f>Config!$B$16</f>
        <v>HOSP</v>
      </c>
      <c r="B107" s="106">
        <f>METAS!$AT$20</f>
        <v>0</v>
      </c>
      <c r="C107" s="106">
        <f>ROUNDUP((B107/12)*Config!$C$6,0)</f>
        <v>0</v>
      </c>
      <c r="D107" s="106">
        <f>ACUMULADO!$AT$20</f>
        <v>2</v>
      </c>
      <c r="E107" s="168">
        <f>E106</f>
        <v>100</v>
      </c>
      <c r="F107" s="116"/>
      <c r="G107" s="112">
        <f>IFERROR(ROUND(D107*100/C107,1),0)</f>
        <v>0</v>
      </c>
      <c r="H107" s="113">
        <f t="shared" si="68"/>
        <v>0</v>
      </c>
      <c r="I107" s="113" t="str">
        <f t="shared" si="69"/>
        <v/>
      </c>
      <c r="J107" s="114" t="str">
        <f t="shared" si="70"/>
        <v/>
      </c>
      <c r="K107"/>
      <c r="L107"/>
      <c r="M107"/>
      <c r="N107"/>
      <c r="O107"/>
      <c r="P107"/>
      <c r="Q107"/>
      <c r="R107"/>
      <c r="S107"/>
      <c r="T107"/>
      <c r="U107" s="136"/>
      <c r="W107" s="13"/>
      <c r="X107" s="13"/>
      <c r="Y107" s="13"/>
      <c r="Z107" s="136"/>
      <c r="AA107" s="13"/>
      <c r="AB107" s="13"/>
      <c r="AC107" s="13"/>
      <c r="AD107" s="13"/>
      <c r="AE107" s="13"/>
      <c r="AF107" s="136"/>
      <c r="AG107" s="136"/>
      <c r="AH107"/>
      <c r="AI107"/>
      <c r="AJ107"/>
      <c r="AL107" s="41" t="str">
        <f t="shared" si="65"/>
        <v>HOSP</v>
      </c>
      <c r="AM107" s="42" t="str">
        <f>IF(Config!$C$6&gt;=12,"0",(B107/12))</f>
        <v>0</v>
      </c>
      <c r="AN107" s="43">
        <f t="shared" si="71"/>
        <v>0</v>
      </c>
      <c r="AO107" s="43">
        <f t="shared" si="66"/>
        <v>2</v>
      </c>
      <c r="AP107" s="161">
        <f t="shared" si="67"/>
        <v>0</v>
      </c>
      <c r="AQ107" s="44">
        <f t="shared" ref="AQ107:AQ111" si="72">AN107-AO107</f>
        <v>-2</v>
      </c>
    </row>
    <row r="108" spans="1:43" s="137" customFormat="1" ht="18" customHeight="1" x14ac:dyDescent="0.25">
      <c r="A108" s="111" t="str">
        <f>Config!$B$17</f>
        <v>LLUI</v>
      </c>
      <c r="B108" s="106">
        <f>METAS!$AU$20</f>
        <v>1651.296</v>
      </c>
      <c r="C108" s="79">
        <f>ROUNDUP((B108/12)*Config!$C$6,0)</f>
        <v>1652</v>
      </c>
      <c r="D108" s="106">
        <f>ACUMULADO!$AU$20</f>
        <v>388</v>
      </c>
      <c r="E108" s="168">
        <f t="shared" ref="E108:E115" si="73">E107</f>
        <v>100</v>
      </c>
      <c r="F108" s="116"/>
      <c r="G108" s="112">
        <f>IFERROR(ROUND(D108*100/C108,1),0)</f>
        <v>23.5</v>
      </c>
      <c r="H108" s="113">
        <f t="shared" si="68"/>
        <v>23.5</v>
      </c>
      <c r="I108" s="113" t="str">
        <f t="shared" si="69"/>
        <v/>
      </c>
      <c r="J108" s="114" t="str">
        <f t="shared" si="70"/>
        <v/>
      </c>
      <c r="K108"/>
      <c r="L108"/>
      <c r="M108"/>
      <c r="N108"/>
      <c r="O108"/>
      <c r="P108"/>
      <c r="Q108"/>
      <c r="R108"/>
      <c r="S108"/>
      <c r="T108"/>
      <c r="U108" s="136"/>
      <c r="V108" s="78"/>
      <c r="W108" s="139"/>
      <c r="X108" s="139"/>
      <c r="Y108" s="13"/>
      <c r="Z108" s="136"/>
      <c r="AA108" s="13"/>
      <c r="AB108" s="13"/>
      <c r="AC108" s="13"/>
      <c r="AD108" s="13"/>
      <c r="AE108" s="13"/>
      <c r="AF108" s="136"/>
      <c r="AG108" s="136"/>
      <c r="AH108"/>
      <c r="AI108"/>
      <c r="AJ108"/>
      <c r="AL108" s="41" t="str">
        <f t="shared" si="65"/>
        <v>LLUI</v>
      </c>
      <c r="AM108" s="42" t="str">
        <f>IF(Config!$C$6&gt;=12,"0",(B108/12))</f>
        <v>0</v>
      </c>
      <c r="AN108" s="43">
        <f t="shared" si="71"/>
        <v>1652</v>
      </c>
      <c r="AO108" s="43">
        <f t="shared" si="66"/>
        <v>388</v>
      </c>
      <c r="AP108" s="161">
        <f t="shared" si="67"/>
        <v>23.5</v>
      </c>
      <c r="AQ108" s="44">
        <f t="shared" si="72"/>
        <v>1264</v>
      </c>
    </row>
    <row r="109" spans="1:43" s="137" customFormat="1" ht="18" customHeight="1" x14ac:dyDescent="0.25">
      <c r="A109" s="111" t="str">
        <f>Config!$B$18</f>
        <v>JERI</v>
      </c>
      <c r="B109" s="106">
        <f>METAS!$AV$20</f>
        <v>161.60200000000003</v>
      </c>
      <c r="C109" s="79">
        <f>ROUNDUP((B109/12)*Config!$C$6,0)</f>
        <v>162</v>
      </c>
      <c r="D109" s="106">
        <f>ACUMULADO!$AV$20</f>
        <v>15</v>
      </c>
      <c r="E109" s="168">
        <f t="shared" si="73"/>
        <v>100</v>
      </c>
      <c r="F109" s="116"/>
      <c r="G109" s="112">
        <f t="shared" ref="G109" si="74">IFERROR(ROUND(D109*100/C109,1),0)</f>
        <v>9.3000000000000007</v>
      </c>
      <c r="H109" s="113">
        <f t="shared" si="68"/>
        <v>9.3000000000000007</v>
      </c>
      <c r="I109" s="113" t="str">
        <f t="shared" si="69"/>
        <v/>
      </c>
      <c r="J109" s="114" t="str">
        <f t="shared" si="70"/>
        <v/>
      </c>
      <c r="K109"/>
      <c r="L109"/>
      <c r="M109"/>
      <c r="N109"/>
      <c r="O109"/>
      <c r="P109"/>
      <c r="Q109"/>
      <c r="R109"/>
      <c r="S109"/>
      <c r="T109"/>
      <c r="U109" s="136"/>
      <c r="V109" s="78"/>
      <c r="W109" s="13"/>
      <c r="X109" s="13"/>
      <c r="Y109" s="13"/>
      <c r="Z109" s="136"/>
      <c r="AA109" s="13"/>
      <c r="AB109" s="13"/>
      <c r="AC109" s="13"/>
      <c r="AD109" s="13"/>
      <c r="AE109" s="13"/>
      <c r="AF109" s="136"/>
      <c r="AG109" s="136"/>
      <c r="AH109"/>
      <c r="AI109"/>
      <c r="AJ109"/>
      <c r="AL109" s="41" t="str">
        <f t="shared" si="65"/>
        <v>JERI</v>
      </c>
      <c r="AM109" s="42" t="str">
        <f>IF(Config!$C$6&gt;=12,"0",(B109/12))</f>
        <v>0</v>
      </c>
      <c r="AN109" s="43">
        <f t="shared" si="71"/>
        <v>162</v>
      </c>
      <c r="AO109" s="43">
        <f t="shared" si="66"/>
        <v>15</v>
      </c>
      <c r="AP109" s="161">
        <f t="shared" si="67"/>
        <v>9.3000000000000007</v>
      </c>
      <c r="AQ109" s="44">
        <f t="shared" si="72"/>
        <v>147</v>
      </c>
    </row>
    <row r="110" spans="1:43" s="137" customFormat="1" ht="18" customHeight="1" x14ac:dyDescent="0.25">
      <c r="A110" s="111" t="str">
        <f>Config!$B$19</f>
        <v>YANT</v>
      </c>
      <c r="B110" s="106">
        <f>METAS!$AW$20</f>
        <v>296.82500000000005</v>
      </c>
      <c r="C110" s="79">
        <f>ROUNDUP((B110/12)*Config!$C$6,0)</f>
        <v>297</v>
      </c>
      <c r="D110" s="106">
        <f>ACUMULADO!$AW$20</f>
        <v>108</v>
      </c>
      <c r="E110" s="168">
        <f t="shared" si="73"/>
        <v>100</v>
      </c>
      <c r="F110" s="116"/>
      <c r="G110" s="112">
        <f>IFERROR(ROUND(D110*100/C110,1),0)</f>
        <v>36.4</v>
      </c>
      <c r="H110" s="113">
        <f t="shared" si="68"/>
        <v>36.4</v>
      </c>
      <c r="I110" s="113" t="str">
        <f t="shared" si="69"/>
        <v/>
      </c>
      <c r="J110" s="114" t="str">
        <f t="shared" si="70"/>
        <v/>
      </c>
      <c r="K110"/>
      <c r="L110"/>
      <c r="M110"/>
      <c r="N110"/>
      <c r="O110"/>
      <c r="P110"/>
      <c r="Q110"/>
      <c r="R110"/>
      <c r="S110"/>
      <c r="T110"/>
      <c r="U110" s="136"/>
      <c r="V110"/>
      <c r="W110" s="13"/>
      <c r="X110" s="13"/>
      <c r="Y110" s="13"/>
      <c r="Z110" s="136"/>
      <c r="AA110" s="13"/>
      <c r="AB110" s="13"/>
      <c r="AC110" s="13"/>
      <c r="AD110" s="13"/>
      <c r="AE110" s="13"/>
      <c r="AF110" s="136"/>
      <c r="AG110" s="136"/>
      <c r="AH110"/>
      <c r="AI110"/>
      <c r="AJ110"/>
      <c r="AL110" s="41" t="str">
        <f t="shared" si="65"/>
        <v>YANT</v>
      </c>
      <c r="AM110" s="42" t="str">
        <f>IF(Config!$C$6&gt;=12,"0",(B110/12))</f>
        <v>0</v>
      </c>
      <c r="AN110" s="43">
        <f t="shared" si="71"/>
        <v>297</v>
      </c>
      <c r="AO110" s="43">
        <f t="shared" si="66"/>
        <v>108</v>
      </c>
      <c r="AP110" s="161">
        <f t="shared" si="67"/>
        <v>36.4</v>
      </c>
      <c r="AQ110" s="44">
        <f t="shared" si="72"/>
        <v>189</v>
      </c>
    </row>
    <row r="111" spans="1:43" s="137" customFormat="1" ht="18" customHeight="1" x14ac:dyDescent="0.25">
      <c r="A111" s="111" t="str">
        <f>Config!$B$20</f>
        <v>SORI</v>
      </c>
      <c r="B111" s="106">
        <f>METAS!$AX$20</f>
        <v>774.95500000000004</v>
      </c>
      <c r="C111" s="79">
        <f>ROUNDUP((B111/12)*Config!$C$6,0)</f>
        <v>775</v>
      </c>
      <c r="D111" s="106">
        <f>ACUMULADO!$AX$20</f>
        <v>243</v>
      </c>
      <c r="E111" s="168">
        <f t="shared" si="73"/>
        <v>100</v>
      </c>
      <c r="F111" s="116"/>
      <c r="G111" s="112">
        <f t="shared" ref="G111" si="75">IFERROR(ROUND(D111*100/C111,1),0)</f>
        <v>31.4</v>
      </c>
      <c r="H111" s="113">
        <f t="shared" si="68"/>
        <v>31.4</v>
      </c>
      <c r="I111" s="113" t="str">
        <f t="shared" si="69"/>
        <v/>
      </c>
      <c r="J111" s="114" t="str">
        <f t="shared" si="70"/>
        <v/>
      </c>
      <c r="K111"/>
      <c r="L111"/>
      <c r="M111"/>
      <c r="N111"/>
      <c r="O111"/>
      <c r="P111"/>
      <c r="Q111"/>
      <c r="R111"/>
      <c r="S111"/>
      <c r="T111"/>
      <c r="U111" s="136"/>
      <c r="V111" s="74"/>
      <c r="W111" s="13"/>
      <c r="X111" s="13"/>
      <c r="Y111" s="13"/>
      <c r="Z111" s="136"/>
      <c r="AA111" s="13"/>
      <c r="AB111" s="13"/>
      <c r="AC111" s="13"/>
      <c r="AD111" s="13"/>
      <c r="AE111" s="13"/>
      <c r="AF111" s="136"/>
      <c r="AG111" s="136"/>
      <c r="AH111"/>
      <c r="AI111"/>
      <c r="AJ111"/>
      <c r="AL111" s="41" t="str">
        <f t="shared" si="65"/>
        <v>SORI</v>
      </c>
      <c r="AM111" s="42" t="str">
        <f>IF(Config!$C$6&gt;=12,"0",(B111/12))</f>
        <v>0</v>
      </c>
      <c r="AN111" s="43">
        <f t="shared" si="71"/>
        <v>775</v>
      </c>
      <c r="AO111" s="43">
        <f t="shared" si="66"/>
        <v>243</v>
      </c>
      <c r="AP111" s="161">
        <f t="shared" si="67"/>
        <v>31.4</v>
      </c>
      <c r="AQ111" s="44">
        <f t="shared" si="72"/>
        <v>532</v>
      </c>
    </row>
    <row r="112" spans="1:43" s="137" customFormat="1" ht="18" customHeight="1" x14ac:dyDescent="0.25">
      <c r="A112" s="111" t="str">
        <f>Config!$B$21</f>
        <v>JEPE</v>
      </c>
      <c r="B112" s="106">
        <f>METAS!$AY$20</f>
        <v>312.85599999999999</v>
      </c>
      <c r="C112" s="79">
        <f>ROUNDUP((B112/12)*Config!$C$6,0)</f>
        <v>313</v>
      </c>
      <c r="D112" s="106">
        <f>ACUMULADO!$AY$20</f>
        <v>116</v>
      </c>
      <c r="E112" s="168">
        <f t="shared" si="73"/>
        <v>100</v>
      </c>
      <c r="F112" s="116"/>
      <c r="G112" s="112">
        <f>IFERROR(ROUND(D112*100/C112,1),0)</f>
        <v>37.1</v>
      </c>
      <c r="H112" s="113">
        <f t="shared" si="68"/>
        <v>37.1</v>
      </c>
      <c r="I112" s="113" t="str">
        <f t="shared" si="69"/>
        <v/>
      </c>
      <c r="J112" s="114" t="str">
        <f t="shared" si="70"/>
        <v/>
      </c>
      <c r="K112"/>
      <c r="L112"/>
      <c r="M112"/>
      <c r="N112"/>
      <c r="O112"/>
      <c r="P112"/>
      <c r="Q112"/>
      <c r="R112"/>
      <c r="S112"/>
      <c r="T112"/>
      <c r="U112" s="136"/>
      <c r="V112" s="169"/>
      <c r="W112" s="127"/>
      <c r="X112" s="127"/>
      <c r="Y112" s="13"/>
      <c r="Z112" s="136"/>
      <c r="AA112" s="13"/>
      <c r="AB112" s="13"/>
      <c r="AC112" s="13"/>
      <c r="AD112" s="13"/>
      <c r="AE112" s="13"/>
      <c r="AF112" s="136"/>
      <c r="AG112" s="136"/>
      <c r="AH112"/>
      <c r="AI112"/>
      <c r="AJ112"/>
      <c r="AL112" s="41" t="str">
        <f>A112</f>
        <v>JEPE</v>
      </c>
      <c r="AM112" s="42" t="str">
        <f>IF(Config!$C$6&gt;=12,"0",(B112/12))</f>
        <v>0</v>
      </c>
      <c r="AN112" s="43">
        <f>C112</f>
        <v>313</v>
      </c>
      <c r="AO112" s="43">
        <f>D112</f>
        <v>116</v>
      </c>
      <c r="AP112" s="161">
        <f>G112</f>
        <v>37.1</v>
      </c>
      <c r="AQ112" s="44">
        <f>AN112-AO112</f>
        <v>197</v>
      </c>
    </row>
    <row r="113" spans="1:43" s="137" customFormat="1" ht="18" customHeight="1" x14ac:dyDescent="0.25">
      <c r="A113" s="111" t="str">
        <f>Config!$B$22</f>
        <v>ROQU</v>
      </c>
      <c r="B113" s="106">
        <f>METAS!$AZ$20</f>
        <v>287.95700000000005</v>
      </c>
      <c r="C113" s="79">
        <f>ROUNDUP((B113/12)*Config!$C$6,0)</f>
        <v>288</v>
      </c>
      <c r="D113" s="106">
        <f>ACUMULADO!$AZ$20</f>
        <v>32</v>
      </c>
      <c r="E113" s="168">
        <f t="shared" si="73"/>
        <v>100</v>
      </c>
      <c r="F113" s="116"/>
      <c r="G113" s="112">
        <f>IFERROR(ROUND(D113*100/C113,1),0)</f>
        <v>11.1</v>
      </c>
      <c r="H113" s="113">
        <f t="shared" si="68"/>
        <v>11.1</v>
      </c>
      <c r="I113" s="113" t="str">
        <f t="shared" si="69"/>
        <v/>
      </c>
      <c r="J113" s="114" t="str">
        <f t="shared" si="70"/>
        <v/>
      </c>
      <c r="K113"/>
      <c r="L113"/>
      <c r="M113"/>
      <c r="N113"/>
      <c r="O113"/>
      <c r="P113"/>
      <c r="Q113"/>
      <c r="R113"/>
      <c r="S113"/>
      <c r="T113"/>
      <c r="U113" s="136"/>
      <c r="W113" s="13"/>
      <c r="X113" s="13"/>
      <c r="Y113" s="13"/>
      <c r="Z113" s="136"/>
      <c r="AA113" s="13"/>
      <c r="AB113" s="13"/>
      <c r="AC113" s="13"/>
      <c r="AD113" s="13"/>
      <c r="AE113" s="13"/>
      <c r="AF113" s="136"/>
      <c r="AG113" s="136"/>
      <c r="AH113"/>
      <c r="AI113"/>
      <c r="AJ113"/>
      <c r="AL113" s="41" t="str">
        <f>A113</f>
        <v>ROQU</v>
      </c>
      <c r="AM113" s="42" t="str">
        <f>IF(Config!$C$6&gt;=12,"0",(B113/12))</f>
        <v>0</v>
      </c>
      <c r="AN113" s="43">
        <f>C113</f>
        <v>288</v>
      </c>
      <c r="AO113" s="43">
        <f>D113</f>
        <v>32</v>
      </c>
      <c r="AP113" s="161">
        <f>G113</f>
        <v>11.1</v>
      </c>
      <c r="AQ113" s="44">
        <f>AN113-AO113</f>
        <v>256</v>
      </c>
    </row>
    <row r="114" spans="1:43" s="137" customFormat="1" ht="18" customHeight="1" x14ac:dyDescent="0.25">
      <c r="A114" s="111" t="str">
        <f>Config!$B$23</f>
        <v>CALZ</v>
      </c>
      <c r="B114" s="106">
        <f>METAS!$BA$20</f>
        <v>240.91700000000003</v>
      </c>
      <c r="C114" s="79">
        <f>ROUNDUP((B114/12)*Config!$C$6,0)</f>
        <v>241</v>
      </c>
      <c r="D114" s="106">
        <f>ACUMULADO!$BA$20</f>
        <v>31</v>
      </c>
      <c r="E114" s="168">
        <f t="shared" si="73"/>
        <v>100</v>
      </c>
      <c r="F114" s="116"/>
      <c r="G114" s="112">
        <f t="shared" ref="G114:G115" si="76">IFERROR(ROUND(D114*100/C114,1),0)</f>
        <v>12.9</v>
      </c>
      <c r="H114" s="113">
        <f t="shared" si="68"/>
        <v>12.9</v>
      </c>
      <c r="I114" s="113" t="str">
        <f t="shared" si="69"/>
        <v/>
      </c>
      <c r="J114" s="114" t="str">
        <f t="shared" si="70"/>
        <v/>
      </c>
      <c r="K114"/>
      <c r="L114"/>
      <c r="M114"/>
      <c r="N114"/>
      <c r="O114"/>
      <c r="P114"/>
      <c r="Q114"/>
      <c r="R114"/>
      <c r="S114"/>
      <c r="T114"/>
      <c r="U114" s="136"/>
      <c r="V114" s="74"/>
      <c r="W114" s="13"/>
      <c r="X114" s="13"/>
      <c r="Y114" s="13"/>
      <c r="Z114" s="136"/>
      <c r="AA114" s="13"/>
      <c r="AB114" s="13"/>
      <c r="AC114" s="13"/>
      <c r="AD114" s="13"/>
      <c r="AE114" s="13"/>
      <c r="AF114" s="136"/>
      <c r="AG114" s="136"/>
      <c r="AH114"/>
      <c r="AI114"/>
      <c r="AJ114"/>
      <c r="AL114" s="41" t="str">
        <f t="shared" ref="AL114" si="77">A114</f>
        <v>CALZ</v>
      </c>
      <c r="AM114" s="42" t="str">
        <f>IF(Config!$C$6&gt;=12,"0",(B114/12))</f>
        <v>0</v>
      </c>
      <c r="AN114" s="43">
        <f t="shared" ref="AN114:AO115" si="78">C114</f>
        <v>241</v>
      </c>
      <c r="AO114" s="43">
        <f t="shared" si="78"/>
        <v>31</v>
      </c>
      <c r="AP114" s="161">
        <f t="shared" ref="AP114" si="79">G114</f>
        <v>12.9</v>
      </c>
      <c r="AQ114" s="44">
        <f t="shared" ref="AQ114" si="80">AN114-AO114</f>
        <v>210</v>
      </c>
    </row>
    <row r="115" spans="1:43" s="137" customFormat="1" ht="18" customHeight="1" x14ac:dyDescent="0.25">
      <c r="A115" s="111" t="str">
        <f>Config!$B$24</f>
        <v>PUEB</v>
      </c>
      <c r="B115" s="106">
        <f>METAS!$BB$20</f>
        <v>261.46500000000003</v>
      </c>
      <c r="C115" s="79">
        <f>ROUNDUP((B115/12)*Config!$C$6,0)</f>
        <v>262</v>
      </c>
      <c r="D115" s="106">
        <f>ACUMULADO!$BB$20</f>
        <v>43</v>
      </c>
      <c r="E115" s="168">
        <f t="shared" si="73"/>
        <v>100</v>
      </c>
      <c r="F115" s="116"/>
      <c r="G115" s="112">
        <f t="shared" si="76"/>
        <v>16.399999999999999</v>
      </c>
      <c r="H115" s="113">
        <f t="shared" si="68"/>
        <v>16.399999999999999</v>
      </c>
      <c r="I115" s="113" t="str">
        <f t="shared" si="69"/>
        <v/>
      </c>
      <c r="J115" s="114" t="str">
        <f t="shared" si="70"/>
        <v/>
      </c>
      <c r="K115"/>
      <c r="L115"/>
      <c r="M115"/>
      <c r="N115"/>
      <c r="O115"/>
      <c r="P115"/>
      <c r="Q115"/>
      <c r="R115"/>
      <c r="S115"/>
      <c r="T115"/>
      <c r="U115" s="136"/>
      <c r="W115" s="13"/>
      <c r="X115" s="13"/>
      <c r="Y115" s="13"/>
      <c r="Z115" s="136"/>
      <c r="AA115" s="13"/>
      <c r="AB115" s="13"/>
      <c r="AC115" s="13"/>
      <c r="AD115" s="13"/>
      <c r="AE115" s="13"/>
      <c r="AF115" s="136"/>
      <c r="AG115" s="136"/>
      <c r="AH115"/>
      <c r="AI115"/>
      <c r="AJ115"/>
      <c r="AL115" s="41" t="str">
        <f>A115</f>
        <v>PUEB</v>
      </c>
      <c r="AM115" s="42" t="str">
        <f>IF(Config!$C$6&gt;=12,"0",(B115/12))</f>
        <v>0</v>
      </c>
      <c r="AN115" s="43">
        <f>C115</f>
        <v>262</v>
      </c>
      <c r="AO115" s="43">
        <f t="shared" si="78"/>
        <v>43</v>
      </c>
      <c r="AP115" s="161">
        <f>G115</f>
        <v>16.399999999999999</v>
      </c>
      <c r="AQ115" s="44">
        <f>AN115-AO115</f>
        <v>219</v>
      </c>
    </row>
    <row r="116" spans="1:43" s="137" customFormat="1" ht="18" customHeight="1" x14ac:dyDescent="0.25">
      <c r="A116" s="141"/>
      <c r="B116" s="142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 s="136"/>
      <c r="V116" s="74"/>
      <c r="W116" s="13"/>
      <c r="X116" s="13"/>
      <c r="Y116" s="13"/>
      <c r="Z116" s="136"/>
      <c r="AA116" s="13"/>
      <c r="AB116" s="13"/>
      <c r="AC116" s="13"/>
      <c r="AD116" s="13"/>
      <c r="AE116" s="13"/>
      <c r="AF116" s="13"/>
      <c r="AG116" s="127"/>
      <c r="AH116"/>
      <c r="AI116"/>
      <c r="AJ116"/>
      <c r="AO116"/>
      <c r="AP116" s="4"/>
    </row>
    <row r="117" spans="1:43" s="137" customFormat="1" ht="18" customHeight="1" x14ac:dyDescent="0.25">
      <c r="A117" s="141"/>
      <c r="B117" s="142"/>
      <c r="D117" s="18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 s="136"/>
      <c r="V117" s="74"/>
      <c r="W117" s="13"/>
      <c r="X117" s="13"/>
      <c r="Y117" s="13"/>
      <c r="Z117" s="136"/>
      <c r="AA117" s="13"/>
      <c r="AB117" s="13"/>
      <c r="AC117" s="13"/>
      <c r="AD117" s="13"/>
      <c r="AE117" s="13"/>
      <c r="AF117" s="13"/>
      <c r="AG117" s="127"/>
      <c r="AH117"/>
      <c r="AI117"/>
      <c r="AJ117"/>
      <c r="AO117"/>
      <c r="AP117" s="4"/>
    </row>
    <row r="118" spans="1:43" s="137" customFormat="1" ht="18" customHeight="1" x14ac:dyDescent="0.25">
      <c r="A118" s="141"/>
      <c r="B118" s="142"/>
      <c r="D118" s="18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 s="136"/>
      <c r="V118" s="74"/>
      <c r="W118" s="13"/>
      <c r="X118" s="13"/>
      <c r="Y118" s="13"/>
      <c r="Z118" s="136"/>
      <c r="AA118" s="13"/>
      <c r="AB118" s="13"/>
      <c r="AC118" s="13"/>
      <c r="AD118" s="13"/>
      <c r="AE118" s="13"/>
      <c r="AF118" s="13"/>
      <c r="AG118" s="127"/>
      <c r="AH118"/>
      <c r="AI118"/>
      <c r="AJ118"/>
      <c r="AO118"/>
      <c r="AP118" s="4"/>
    </row>
    <row r="119" spans="1:43" s="137" customFormat="1" ht="18" customHeight="1" x14ac:dyDescent="0.25">
      <c r="A119" s="141"/>
      <c r="B119" s="142"/>
      <c r="D119" s="186"/>
      <c r="H119"/>
      <c r="I119"/>
      <c r="J119"/>
      <c r="K119" s="14"/>
      <c r="L119"/>
      <c r="M119"/>
      <c r="N119"/>
      <c r="O119"/>
      <c r="P119"/>
      <c r="Q119"/>
      <c r="R119"/>
      <c r="S119"/>
      <c r="T119"/>
      <c r="U119" s="136"/>
      <c r="V119" s="74"/>
      <c r="W119" s="13"/>
      <c r="X119" s="13"/>
      <c r="Y119" s="13"/>
      <c r="Z119" s="136"/>
      <c r="AA119" s="13"/>
      <c r="AB119" s="13"/>
      <c r="AC119" s="13"/>
      <c r="AD119" s="13"/>
      <c r="AE119" s="13"/>
      <c r="AF119" s="13"/>
      <c r="AG119" s="127"/>
      <c r="AH119"/>
      <c r="AI119"/>
      <c r="AJ119"/>
      <c r="AO119"/>
      <c r="AP119" s="4"/>
    </row>
    <row r="120" spans="1:43" s="137" customFormat="1" ht="18" customHeight="1" x14ac:dyDescent="0.25">
      <c r="A120" s="141"/>
      <c r="B120" s="142"/>
      <c r="D120" s="186"/>
      <c r="H120"/>
      <c r="I120"/>
      <c r="J120"/>
      <c r="K120" s="14"/>
      <c r="L120"/>
      <c r="M120"/>
      <c r="N120"/>
      <c r="O120"/>
      <c r="P120"/>
      <c r="Q120"/>
      <c r="R120"/>
      <c r="S120"/>
      <c r="T120"/>
      <c r="U120" s="136"/>
      <c r="V120" s="74"/>
      <c r="W120" s="13"/>
      <c r="X120" s="13"/>
      <c r="Y120" s="13"/>
      <c r="Z120" s="136"/>
      <c r="AA120" s="13"/>
      <c r="AB120" s="13"/>
      <c r="AC120" s="13"/>
      <c r="AD120" s="13"/>
      <c r="AE120" s="13"/>
      <c r="AF120" s="13"/>
      <c r="AG120" s="127"/>
      <c r="AH120"/>
      <c r="AI120"/>
      <c r="AJ120"/>
      <c r="AO120"/>
      <c r="AP120" s="4"/>
    </row>
    <row r="121" spans="1:43" s="137" customFormat="1" ht="18" customHeight="1" x14ac:dyDescent="0.25">
      <c r="A121" s="5"/>
      <c r="B121" s="142"/>
      <c r="C121" s="81"/>
      <c r="D121" s="186"/>
      <c r="E121" s="82"/>
      <c r="F121" s="83"/>
      <c r="G121" s="83"/>
      <c r="H121" s="83"/>
      <c r="I121" s="164"/>
      <c r="J121" s="165"/>
      <c r="K121"/>
      <c r="L121"/>
      <c r="M121"/>
      <c r="N121"/>
      <c r="O121"/>
      <c r="P121"/>
      <c r="Q121"/>
      <c r="R121"/>
      <c r="S121"/>
      <c r="T121"/>
      <c r="U121" s="136"/>
      <c r="V121" s="74"/>
      <c r="W121" s="13"/>
      <c r="X121" s="13"/>
      <c r="Y121" s="13"/>
      <c r="Z121" s="136"/>
      <c r="AA121" s="13"/>
      <c r="AB121" s="13"/>
      <c r="AC121" s="13"/>
      <c r="AD121" s="13"/>
      <c r="AE121" s="13"/>
      <c r="AF121" s="13"/>
      <c r="AG121" s="127"/>
      <c r="AH121"/>
      <c r="AI121"/>
      <c r="AJ121"/>
      <c r="AO121"/>
      <c r="AP121" s="4"/>
    </row>
    <row r="122" spans="1:43" s="137" customFormat="1" ht="18" customHeight="1" x14ac:dyDescent="0.25">
      <c r="A122" s="5"/>
      <c r="B122" s="142"/>
      <c r="C122" s="81"/>
      <c r="D122" s="186"/>
      <c r="E122" s="82"/>
      <c r="F122" s="83"/>
      <c r="G122" s="83"/>
      <c r="H122" s="83"/>
      <c r="I122" s="164"/>
      <c r="J122" s="165"/>
      <c r="K122"/>
      <c r="L122"/>
      <c r="M122"/>
      <c r="N122"/>
      <c r="O122"/>
      <c r="P122"/>
      <c r="Q122"/>
      <c r="R122"/>
      <c r="S122"/>
      <c r="T122"/>
      <c r="U122" s="136"/>
      <c r="W122" s="13"/>
      <c r="X122" s="13"/>
      <c r="Y122" s="13"/>
      <c r="Z122" s="136"/>
      <c r="AA122" s="13"/>
      <c r="AB122" s="13"/>
      <c r="AC122" s="13"/>
      <c r="AD122" s="13"/>
      <c r="AE122" s="13"/>
      <c r="AF122" s="13"/>
      <c r="AG122" s="127"/>
      <c r="AH122"/>
      <c r="AI122"/>
      <c r="AJ122"/>
      <c r="AO122"/>
      <c r="AP122" s="4"/>
    </row>
    <row r="123" spans="1:43" s="137" customFormat="1" ht="18" customHeight="1" x14ac:dyDescent="0.25">
      <c r="A123" s="5"/>
      <c r="B123" s="142"/>
      <c r="C123" s="81"/>
      <c r="D123" s="186"/>
      <c r="E123" s="82"/>
      <c r="F123" s="83"/>
      <c r="G123" s="83"/>
      <c r="H123" s="83"/>
      <c r="I123" s="164"/>
      <c r="J123" s="165"/>
      <c r="K123"/>
      <c r="L123"/>
      <c r="M123"/>
      <c r="N123"/>
      <c r="O123"/>
      <c r="P123"/>
      <c r="Q123"/>
      <c r="R123"/>
      <c r="S123"/>
      <c r="T123"/>
      <c r="U123" s="136"/>
      <c r="W123" s="13"/>
      <c r="X123" s="13"/>
      <c r="Y123" s="13"/>
      <c r="Z123" s="136"/>
      <c r="AA123" s="13"/>
      <c r="AB123" s="13"/>
      <c r="AC123" s="13"/>
      <c r="AD123" s="13"/>
      <c r="AE123" s="13"/>
      <c r="AF123" s="13"/>
      <c r="AG123" s="127"/>
      <c r="AH123"/>
      <c r="AI123"/>
      <c r="AJ123"/>
      <c r="AO123"/>
      <c r="AP123" s="4"/>
    </row>
    <row r="124" spans="1:43" s="137" customFormat="1" ht="18" customHeight="1" x14ac:dyDescent="0.25">
      <c r="A124" s="141"/>
      <c r="D124" s="186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 s="136"/>
      <c r="V124" s="74"/>
      <c r="W124" s="13"/>
      <c r="X124" s="13"/>
      <c r="Y124" s="13"/>
      <c r="Z124" s="136"/>
      <c r="AA124" s="13"/>
      <c r="AB124" s="13"/>
      <c r="AC124" s="13"/>
      <c r="AD124" s="13"/>
      <c r="AE124" s="13"/>
      <c r="AF124" s="13"/>
      <c r="AG124" s="127"/>
      <c r="AH124"/>
      <c r="AI124"/>
      <c r="AJ124"/>
      <c r="AO124"/>
      <c r="AP124" s="4"/>
    </row>
    <row r="125" spans="1:43" s="137" customFormat="1" ht="18" customHeight="1" x14ac:dyDescent="0.25">
      <c r="A125" s="141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 s="136"/>
      <c r="W125" s="13"/>
      <c r="X125" s="13"/>
      <c r="Y125" s="13"/>
      <c r="Z125" s="136"/>
      <c r="AA125" s="13"/>
      <c r="AB125" s="13"/>
      <c r="AC125" s="13"/>
      <c r="AD125" s="13"/>
      <c r="AE125" s="13"/>
      <c r="AF125" s="13"/>
      <c r="AG125" s="127"/>
      <c r="AH125"/>
      <c r="AI125"/>
      <c r="AJ125"/>
      <c r="AO125"/>
      <c r="AP125" s="4"/>
    </row>
    <row r="126" spans="1:43" s="137" customFormat="1" ht="18" customHeight="1" x14ac:dyDescent="0.25">
      <c r="A126" s="5" t="str">
        <f>METAS!$B$21</f>
        <v>NIÑOS MENORES DE UN AÑO  ( 6 A 11 MESES) CON  SUPLEMENTO DE VITAMINA A</v>
      </c>
      <c r="B126"/>
      <c r="C126" s="81"/>
      <c r="D126" s="82"/>
      <c r="E126" s="82"/>
      <c r="F126" s="83"/>
      <c r="G126" s="83"/>
      <c r="H126" s="83"/>
      <c r="I126" s="167"/>
      <c r="J126" s="165"/>
      <c r="K126"/>
      <c r="L126"/>
      <c r="M126"/>
      <c r="N126"/>
      <c r="O126"/>
      <c r="P126"/>
      <c r="Q126"/>
      <c r="R126"/>
      <c r="S126"/>
      <c r="T126"/>
      <c r="U126" s="136"/>
      <c r="V126" s="78" t="str">
        <f>A126</f>
        <v>NIÑOS MENORES DE UN AÑO  ( 6 A 11 MESES) CON  SUPLEMENTO DE VITAMINA A</v>
      </c>
      <c r="W126" s="13"/>
      <c r="X126" s="13"/>
      <c r="Y126" s="13"/>
      <c r="Z126" s="136"/>
      <c r="AA126" s="13"/>
      <c r="AB126" s="13"/>
      <c r="AC126" s="13"/>
      <c r="AD126" s="13"/>
      <c r="AE126" s="13"/>
      <c r="AF126" s="13"/>
      <c r="AG126" s="127"/>
      <c r="AH126"/>
      <c r="AI126"/>
      <c r="AJ126"/>
      <c r="AL126" t="str">
        <f t="shared" ref="AL126:AL136" si="81">A126</f>
        <v>NIÑOS MENORES DE UN AÑO  ( 6 A 11 MESES) CON  SUPLEMENTO DE VITAMINA A</v>
      </c>
      <c r="AM126"/>
      <c r="AN126"/>
      <c r="AO126"/>
      <c r="AP126" s="4"/>
      <c r="AQ126"/>
    </row>
    <row r="127" spans="1:43" s="137" customFormat="1" ht="48" customHeight="1" thickBot="1" x14ac:dyDescent="0.3">
      <c r="A127" s="86" t="s">
        <v>2</v>
      </c>
      <c r="B127" s="87" t="s">
        <v>199</v>
      </c>
      <c r="C127" s="88" t="s">
        <v>117</v>
      </c>
      <c r="D127" s="87" t="s">
        <v>207</v>
      </c>
      <c r="E127" s="87" t="s">
        <v>1</v>
      </c>
      <c r="F127" s="89"/>
      <c r="G127" s="90" t="s">
        <v>88</v>
      </c>
      <c r="H127" s="91" t="str">
        <f>"DEFICIENTE &lt; = "&amp;$H$3</f>
        <v>DEFICIENTE &lt; = 90</v>
      </c>
      <c r="I127" s="91" t="str">
        <f>"PROCESO &gt; "&amp;$H$3&amp;"  -  &lt; "&amp;$I$3</f>
        <v>PROCESO &gt; 90  -  &lt; 100</v>
      </c>
      <c r="J127" s="91" t="str">
        <f>"OPTIMO &gt; = "&amp;$I$3</f>
        <v>OPTIMO &gt; = 100</v>
      </c>
      <c r="K127"/>
      <c r="L127"/>
      <c r="M127"/>
      <c r="N127"/>
      <c r="O127"/>
      <c r="P127"/>
      <c r="Q127"/>
      <c r="R127"/>
      <c r="S127"/>
      <c r="T127"/>
      <c r="U127" s="136"/>
      <c r="V127" s="115" t="str">
        <f>$V$1&amp;"  "&amp;V126&amp;"  "&amp;$V$3&amp;"  "&amp;$V$2</f>
        <v>RED. MOYOBAMBA:  NIÑOS MENORES DE UN AÑO  ( 6 A 11 MESES) CON  SUPLEMENTO DE VITAMINA A  - POR MICROREDES :   ENERO - DICIEMBRE 2022</v>
      </c>
      <c r="W127" s="13"/>
      <c r="X127" s="13"/>
      <c r="Y127" s="13"/>
      <c r="Z127" s="136"/>
      <c r="AA127" s="13"/>
      <c r="AB127" s="13"/>
      <c r="AC127" s="13"/>
      <c r="AD127" s="13"/>
      <c r="AE127" s="13"/>
      <c r="AF127" s="13"/>
      <c r="AG127" s="127"/>
      <c r="AH127"/>
      <c r="AI127"/>
      <c r="AJ127"/>
      <c r="AL127" s="92" t="str">
        <f t="shared" si="81"/>
        <v>ESTABLECIMIENTOS</v>
      </c>
      <c r="AM127" s="93"/>
      <c r="AN127" s="94" t="s">
        <v>147</v>
      </c>
      <c r="AO127" s="95" t="str">
        <f t="shared" ref="AO127:AO136" si="82">D127</f>
        <v>6 - 11 M Vitamina A</v>
      </c>
      <c r="AP127" s="95" t="str">
        <f t="shared" ref="AP127:AP136" si="83">G127</f>
        <v>%</v>
      </c>
      <c r="AQ127" s="96"/>
    </row>
    <row r="128" spans="1:43" s="137" customFormat="1" ht="18" customHeight="1" thickBot="1" x14ac:dyDescent="0.3">
      <c r="A128" s="97" t="str">
        <f>Config!$B$15</f>
        <v>RED</v>
      </c>
      <c r="B128" s="98">
        <f>SUM(B129:B137)</f>
        <v>737.1</v>
      </c>
      <c r="C128" s="98">
        <f>SUM(C129:C137)</f>
        <v>741</v>
      </c>
      <c r="D128" s="98">
        <f>SUM(D129:D137)</f>
        <v>846</v>
      </c>
      <c r="E128" s="98">
        <f>Config!$D$9</f>
        <v>100</v>
      </c>
      <c r="F128" s="99"/>
      <c r="G128" s="98">
        <f>IFERROR(ROUND(D128*100/C128,1),0)</f>
        <v>114.2</v>
      </c>
      <c r="H128" s="100" t="str">
        <f t="shared" ref="H128:H137" si="84">IF(G128&lt;=$H$3,G128,"")</f>
        <v/>
      </c>
      <c r="I128" s="100" t="str">
        <f t="shared" ref="I128:I137" si="85">IF(G128&gt;$H$3,IF(G128&lt;$I$3,G128,""),"")</f>
        <v/>
      </c>
      <c r="J128" s="98">
        <f t="shared" ref="J128:J137" si="86">IF(G128&gt;=$I$3,G128,"")</f>
        <v>114.2</v>
      </c>
      <c r="K128"/>
      <c r="L128"/>
      <c r="M128"/>
      <c r="N128"/>
      <c r="O128"/>
      <c r="P128"/>
      <c r="Q128"/>
      <c r="R128"/>
      <c r="S128"/>
      <c r="T128"/>
      <c r="U128" s="136"/>
      <c r="W128" s="13"/>
      <c r="X128" s="13"/>
      <c r="Y128" s="13"/>
      <c r="Z128" s="136"/>
      <c r="AA128" s="13"/>
      <c r="AB128" s="13"/>
      <c r="AC128" s="13"/>
      <c r="AD128" s="13"/>
      <c r="AE128" s="13"/>
      <c r="AF128" s="13"/>
      <c r="AG128" s="127"/>
      <c r="AH128"/>
      <c r="AI128"/>
      <c r="AJ128"/>
      <c r="AL128" s="102" t="str">
        <f t="shared" si="81"/>
        <v>RED</v>
      </c>
      <c r="AM128" s="103"/>
      <c r="AN128" s="104">
        <f t="shared" ref="AN128:AN136" si="87">C128</f>
        <v>741</v>
      </c>
      <c r="AO128" s="103">
        <f t="shared" si="82"/>
        <v>846</v>
      </c>
      <c r="AP128" s="104">
        <f t="shared" si="83"/>
        <v>114.2</v>
      </c>
      <c r="AQ128" s="104"/>
    </row>
    <row r="129" spans="1:43" s="137" customFormat="1" ht="18" hidden="1" customHeight="1" x14ac:dyDescent="0.25">
      <c r="A129" s="111" t="str">
        <f>Config!$B$16</f>
        <v>HOSP</v>
      </c>
      <c r="B129" s="106">
        <f>METAS!$AT$21</f>
        <v>0</v>
      </c>
      <c r="C129" s="106">
        <f>ROUNDUP((B129/12)*Config!$C$6,0)</f>
        <v>0</v>
      </c>
      <c r="D129" s="106">
        <f>ACUMULADO!$AT$21</f>
        <v>0</v>
      </c>
      <c r="E129" s="168">
        <f>E128</f>
        <v>100</v>
      </c>
      <c r="F129" s="116"/>
      <c r="G129" s="112">
        <f>IFERROR(ROUND(D129*100/C129,1),0)</f>
        <v>0</v>
      </c>
      <c r="H129" s="113">
        <f t="shared" si="84"/>
        <v>0</v>
      </c>
      <c r="I129" s="113" t="str">
        <f t="shared" si="85"/>
        <v/>
      </c>
      <c r="J129" s="114" t="str">
        <f t="shared" si="86"/>
        <v/>
      </c>
      <c r="K129"/>
      <c r="L129"/>
      <c r="M129"/>
      <c r="N129"/>
      <c r="O129"/>
      <c r="P129"/>
      <c r="Q129"/>
      <c r="R129"/>
      <c r="S129"/>
      <c r="T129"/>
      <c r="U129" s="136"/>
      <c r="V129" s="78"/>
      <c r="W129" s="13"/>
      <c r="X129" s="13"/>
      <c r="Y129" s="13"/>
      <c r="Z129" s="136"/>
      <c r="AA129" s="13"/>
      <c r="AB129" s="13"/>
      <c r="AC129" s="13"/>
      <c r="AD129" s="13"/>
      <c r="AE129" s="13"/>
      <c r="AF129" s="13"/>
      <c r="AG129" s="127"/>
      <c r="AH129"/>
      <c r="AI129"/>
      <c r="AJ129"/>
      <c r="AL129" s="41" t="str">
        <f t="shared" si="81"/>
        <v>HOSP</v>
      </c>
      <c r="AM129" s="42"/>
      <c r="AN129" s="43">
        <f t="shared" si="87"/>
        <v>0</v>
      </c>
      <c r="AO129" s="42">
        <f t="shared" si="82"/>
        <v>0</v>
      </c>
      <c r="AP129" s="161">
        <f t="shared" si="83"/>
        <v>0</v>
      </c>
      <c r="AQ129" s="125"/>
    </row>
    <row r="130" spans="1:43" s="137" customFormat="1" ht="18" customHeight="1" x14ac:dyDescent="0.25">
      <c r="A130" s="111" t="str">
        <f>Config!$B$17</f>
        <v>LLUI</v>
      </c>
      <c r="B130" s="106">
        <f>METAS!$AU$21</f>
        <v>305.09999999999997</v>
      </c>
      <c r="C130" s="79">
        <f>ROUNDUP((B130/12)*Config!$C$6,0)</f>
        <v>306</v>
      </c>
      <c r="D130" s="106">
        <f>ACUMULADO!$AU$21</f>
        <v>377</v>
      </c>
      <c r="E130" s="168">
        <f t="shared" ref="E130:E137" si="88">E129</f>
        <v>100</v>
      </c>
      <c r="F130" s="116"/>
      <c r="G130" s="112">
        <f>IFERROR(ROUND(D130*100/C130,1),0)</f>
        <v>123.2</v>
      </c>
      <c r="H130" s="113" t="str">
        <f t="shared" si="84"/>
        <v/>
      </c>
      <c r="I130" s="113" t="str">
        <f t="shared" si="85"/>
        <v/>
      </c>
      <c r="J130" s="114">
        <f t="shared" si="86"/>
        <v>123.2</v>
      </c>
      <c r="K130"/>
      <c r="L130"/>
      <c r="M130"/>
      <c r="N130"/>
      <c r="O130"/>
      <c r="P130"/>
      <c r="Q130"/>
      <c r="R130"/>
      <c r="S130"/>
      <c r="T130"/>
      <c r="U130" s="136"/>
      <c r="V130" s="78"/>
      <c r="W130" s="13"/>
      <c r="X130" s="13"/>
      <c r="Y130" s="13"/>
      <c r="Z130" s="136"/>
      <c r="AA130" s="13"/>
      <c r="AB130" s="13"/>
      <c r="AC130" s="13"/>
      <c r="AD130" s="13"/>
      <c r="AE130" s="13"/>
      <c r="AF130" s="13"/>
      <c r="AG130" s="127"/>
      <c r="AH130"/>
      <c r="AI130"/>
      <c r="AJ130"/>
      <c r="AL130" s="41" t="str">
        <f t="shared" si="81"/>
        <v>LLUI</v>
      </c>
      <c r="AM130" s="42"/>
      <c r="AN130" s="43">
        <f t="shared" si="87"/>
        <v>306</v>
      </c>
      <c r="AO130" s="42">
        <f t="shared" si="82"/>
        <v>377</v>
      </c>
      <c r="AP130" s="161">
        <f t="shared" si="83"/>
        <v>123.2</v>
      </c>
      <c r="AQ130" s="125"/>
    </row>
    <row r="131" spans="1:43" s="137" customFormat="1" ht="18" customHeight="1" x14ac:dyDescent="0.25">
      <c r="A131" s="111" t="str">
        <f>Config!$B$18</f>
        <v>JERI</v>
      </c>
      <c r="B131" s="106">
        <f>METAS!$AV$21</f>
        <v>27.9</v>
      </c>
      <c r="C131" s="79">
        <f>ROUNDUP((B131/12)*Config!$C$6,0)</f>
        <v>28</v>
      </c>
      <c r="D131" s="106">
        <f>ACUMULADO!$AV$21</f>
        <v>13</v>
      </c>
      <c r="E131" s="168">
        <f t="shared" si="88"/>
        <v>100</v>
      </c>
      <c r="F131" s="116"/>
      <c r="G131" s="112">
        <f t="shared" ref="G131" si="89">IFERROR(ROUND(D131*100/C131,1),0)</f>
        <v>46.4</v>
      </c>
      <c r="H131" s="113">
        <f t="shared" si="84"/>
        <v>46.4</v>
      </c>
      <c r="I131" s="113" t="str">
        <f t="shared" si="85"/>
        <v/>
      </c>
      <c r="J131" s="114" t="str">
        <f t="shared" si="86"/>
        <v/>
      </c>
      <c r="K131"/>
      <c r="L131"/>
      <c r="M131"/>
      <c r="N131"/>
      <c r="O131"/>
      <c r="P131"/>
      <c r="Q131"/>
      <c r="R131"/>
      <c r="S131"/>
      <c r="T131"/>
      <c r="U131" s="136"/>
      <c r="V131" s="74"/>
      <c r="W131" s="13"/>
      <c r="X131" s="13"/>
      <c r="Y131" s="13"/>
      <c r="Z131" s="136"/>
      <c r="AA131" s="13"/>
      <c r="AB131" s="13"/>
      <c r="AC131" s="13"/>
      <c r="AD131" s="13"/>
      <c r="AE131" s="13"/>
      <c r="AF131" s="13"/>
      <c r="AG131" s="127"/>
      <c r="AH131"/>
      <c r="AI131"/>
      <c r="AJ131"/>
      <c r="AL131" s="41" t="str">
        <f t="shared" si="81"/>
        <v>JERI</v>
      </c>
      <c r="AM131" s="42"/>
      <c r="AN131" s="43">
        <f t="shared" si="87"/>
        <v>28</v>
      </c>
      <c r="AO131" s="42">
        <f t="shared" si="82"/>
        <v>13</v>
      </c>
      <c r="AP131" s="161">
        <f t="shared" si="83"/>
        <v>46.4</v>
      </c>
      <c r="AQ131" s="125"/>
    </row>
    <row r="132" spans="1:43" s="137" customFormat="1" ht="18" customHeight="1" x14ac:dyDescent="0.25">
      <c r="A132" s="111" t="str">
        <f>Config!$B$19</f>
        <v>YANT</v>
      </c>
      <c r="B132" s="106">
        <f>METAS!$AW$21</f>
        <v>58.8</v>
      </c>
      <c r="C132" s="79">
        <f>ROUNDUP((B132/12)*Config!$C$6,0)</f>
        <v>59</v>
      </c>
      <c r="D132" s="106">
        <f>ACUMULADO!$AW$21</f>
        <v>49</v>
      </c>
      <c r="E132" s="168">
        <f t="shared" si="88"/>
        <v>100</v>
      </c>
      <c r="F132" s="116"/>
      <c r="G132" s="112">
        <f>IFERROR(ROUND(D132*100/C132,1),0)</f>
        <v>83.1</v>
      </c>
      <c r="H132" s="113">
        <f t="shared" si="84"/>
        <v>83.1</v>
      </c>
      <c r="I132" s="113" t="str">
        <f t="shared" si="85"/>
        <v/>
      </c>
      <c r="J132" s="114" t="str">
        <f t="shared" si="86"/>
        <v/>
      </c>
      <c r="K132"/>
      <c r="L132"/>
      <c r="M132"/>
      <c r="N132"/>
      <c r="O132"/>
      <c r="P132"/>
      <c r="Q132"/>
      <c r="R132"/>
      <c r="S132"/>
      <c r="T132"/>
      <c r="U132" s="136"/>
      <c r="V132" s="74"/>
      <c r="W132" s="13"/>
      <c r="X132" s="13"/>
      <c r="Y132" s="13"/>
      <c r="Z132" s="136"/>
      <c r="AA132" s="13"/>
      <c r="AB132" s="13"/>
      <c r="AC132" s="13"/>
      <c r="AD132" s="13"/>
      <c r="AE132" s="13"/>
      <c r="AF132" s="13"/>
      <c r="AG132" s="127"/>
      <c r="AH132"/>
      <c r="AI132"/>
      <c r="AJ132"/>
      <c r="AL132" s="41" t="str">
        <f t="shared" si="81"/>
        <v>YANT</v>
      </c>
      <c r="AM132" s="42"/>
      <c r="AN132" s="43">
        <f t="shared" si="87"/>
        <v>59</v>
      </c>
      <c r="AO132" s="42">
        <f t="shared" si="82"/>
        <v>49</v>
      </c>
      <c r="AP132" s="161">
        <f t="shared" si="83"/>
        <v>83.1</v>
      </c>
      <c r="AQ132" s="125"/>
    </row>
    <row r="133" spans="1:43" s="137" customFormat="1" ht="18" customHeight="1" x14ac:dyDescent="0.25">
      <c r="A133" s="111" t="str">
        <f>Config!$B$20</f>
        <v>SORI</v>
      </c>
      <c r="B133" s="106">
        <f>METAS!$AX$21</f>
        <v>144.30000000000001</v>
      </c>
      <c r="C133" s="79">
        <f>ROUNDUP((B133/12)*Config!$C$6,0)</f>
        <v>145</v>
      </c>
      <c r="D133" s="106">
        <f>ACUMULADO!$AX$21</f>
        <v>49</v>
      </c>
      <c r="E133" s="168">
        <f t="shared" si="88"/>
        <v>100</v>
      </c>
      <c r="F133" s="116"/>
      <c r="G133" s="112">
        <f t="shared" ref="G133" si="90">IFERROR(ROUND(D133*100/C133,1),0)</f>
        <v>33.799999999999997</v>
      </c>
      <c r="H133" s="113">
        <f t="shared" si="84"/>
        <v>33.799999999999997</v>
      </c>
      <c r="I133" s="113" t="str">
        <f t="shared" si="85"/>
        <v/>
      </c>
      <c r="J133" s="114" t="str">
        <f t="shared" si="86"/>
        <v/>
      </c>
      <c r="K133"/>
      <c r="L133"/>
      <c r="M133"/>
      <c r="N133"/>
      <c r="O133"/>
      <c r="P133"/>
      <c r="Q133"/>
      <c r="R133"/>
      <c r="S133"/>
      <c r="T133"/>
      <c r="U133" s="136"/>
      <c r="V133" s="74"/>
      <c r="W133" s="13"/>
      <c r="X133" s="13"/>
      <c r="Y133" s="13"/>
      <c r="Z133" s="136"/>
      <c r="AA133" s="13"/>
      <c r="AB133" s="13"/>
      <c r="AC133" s="13"/>
      <c r="AD133" s="13"/>
      <c r="AE133" s="13"/>
      <c r="AF133" s="13"/>
      <c r="AG133" s="127"/>
      <c r="AH133"/>
      <c r="AI133"/>
      <c r="AJ133"/>
      <c r="AL133" s="41" t="str">
        <f t="shared" si="81"/>
        <v>SORI</v>
      </c>
      <c r="AM133" s="42"/>
      <c r="AN133" s="43">
        <f t="shared" si="87"/>
        <v>145</v>
      </c>
      <c r="AO133" s="42">
        <f t="shared" si="82"/>
        <v>49</v>
      </c>
      <c r="AP133" s="161">
        <f t="shared" si="83"/>
        <v>33.799999999999997</v>
      </c>
      <c r="AQ133" s="125"/>
    </row>
    <row r="134" spans="1:43" s="137" customFormat="1" ht="18" customHeight="1" x14ac:dyDescent="0.25">
      <c r="A134" s="111" t="str">
        <f>Config!$B$21</f>
        <v>JEPE</v>
      </c>
      <c r="B134" s="106">
        <f>METAS!$AY$21</f>
        <v>53.699999999999996</v>
      </c>
      <c r="C134" s="79">
        <f>ROUNDUP((B134/12)*Config!$C$6,0)</f>
        <v>54</v>
      </c>
      <c r="D134" s="106">
        <f>ACUMULADO!$AY$21</f>
        <v>171</v>
      </c>
      <c r="E134" s="168">
        <f t="shared" si="88"/>
        <v>100</v>
      </c>
      <c r="F134" s="116"/>
      <c r="G134" s="112">
        <f>IFERROR(ROUND(D134*100/C134,1),0)</f>
        <v>316.7</v>
      </c>
      <c r="H134" s="113" t="str">
        <f t="shared" si="84"/>
        <v/>
      </c>
      <c r="I134" s="113" t="str">
        <f t="shared" si="85"/>
        <v/>
      </c>
      <c r="J134" s="114">
        <f t="shared" si="86"/>
        <v>316.7</v>
      </c>
      <c r="K134"/>
      <c r="L134"/>
      <c r="M134"/>
      <c r="N134"/>
      <c r="O134"/>
      <c r="P134"/>
      <c r="Q134"/>
      <c r="R134"/>
      <c r="S134"/>
      <c r="T134"/>
      <c r="U134" s="136"/>
      <c r="V134" s="74"/>
      <c r="W134" s="13"/>
      <c r="X134" s="13"/>
      <c r="Y134" s="13"/>
      <c r="Z134" s="136"/>
      <c r="AA134" s="13"/>
      <c r="AB134" s="13"/>
      <c r="AC134" s="13"/>
      <c r="AD134" s="13"/>
      <c r="AE134" s="13"/>
      <c r="AF134" s="13"/>
      <c r="AG134" s="127"/>
      <c r="AH134"/>
      <c r="AI134"/>
      <c r="AJ134"/>
      <c r="AL134" s="41" t="str">
        <f>A134</f>
        <v>JEPE</v>
      </c>
      <c r="AM134" s="42"/>
      <c r="AN134" s="43">
        <f>C134</f>
        <v>54</v>
      </c>
      <c r="AO134" s="42">
        <f>D134</f>
        <v>171</v>
      </c>
      <c r="AP134" s="161">
        <f>G134</f>
        <v>316.7</v>
      </c>
      <c r="AQ134" s="125"/>
    </row>
    <row r="135" spans="1:43" s="137" customFormat="1" ht="18" customHeight="1" x14ac:dyDescent="0.25">
      <c r="A135" s="111" t="str">
        <f>Config!$B$22</f>
        <v>ROQU</v>
      </c>
      <c r="B135" s="106">
        <f>METAS!$AZ$21</f>
        <v>55.5</v>
      </c>
      <c r="C135" s="79">
        <f>ROUNDUP((B135/12)*Config!$C$6,0)</f>
        <v>56</v>
      </c>
      <c r="D135" s="106">
        <f>ACUMULADO!$AZ$21</f>
        <v>60</v>
      </c>
      <c r="E135" s="168">
        <f t="shared" si="88"/>
        <v>100</v>
      </c>
      <c r="F135" s="116"/>
      <c r="G135" s="112">
        <f>IFERROR(ROUND(D135*100/C135,1),0)</f>
        <v>107.1</v>
      </c>
      <c r="H135" s="113" t="str">
        <f t="shared" si="84"/>
        <v/>
      </c>
      <c r="I135" s="113" t="str">
        <f t="shared" si="85"/>
        <v/>
      </c>
      <c r="J135" s="114">
        <f t="shared" si="86"/>
        <v>107.1</v>
      </c>
      <c r="K135"/>
      <c r="L135"/>
      <c r="M135"/>
      <c r="N135"/>
      <c r="O135"/>
      <c r="P135"/>
      <c r="Q135"/>
      <c r="R135"/>
      <c r="S135"/>
      <c r="T135"/>
      <c r="U135" s="136"/>
      <c r="W135" s="13"/>
      <c r="X135" s="13"/>
      <c r="Y135" s="13"/>
      <c r="Z135" s="136"/>
      <c r="AA135" s="13"/>
      <c r="AB135" s="13"/>
      <c r="AC135" s="13"/>
      <c r="AD135" s="13"/>
      <c r="AE135" s="13"/>
      <c r="AF135" s="13"/>
      <c r="AG135" s="127"/>
      <c r="AH135"/>
      <c r="AI135"/>
      <c r="AJ135"/>
      <c r="AL135" s="41" t="str">
        <f>A135</f>
        <v>ROQU</v>
      </c>
      <c r="AM135" s="42"/>
      <c r="AN135" s="43">
        <f>C135</f>
        <v>56</v>
      </c>
      <c r="AO135" s="42">
        <f>D135</f>
        <v>60</v>
      </c>
      <c r="AP135" s="161">
        <f>G135</f>
        <v>107.1</v>
      </c>
      <c r="AQ135" s="125"/>
    </row>
    <row r="136" spans="1:43" s="137" customFormat="1" ht="18" customHeight="1" x14ac:dyDescent="0.25">
      <c r="A136" s="111" t="str">
        <f>Config!$B$23</f>
        <v>CALZ</v>
      </c>
      <c r="B136" s="106">
        <f>METAS!$BA$21</f>
        <v>43.2</v>
      </c>
      <c r="C136" s="79">
        <f>ROUNDUP((B136/12)*Config!$C$6,0)</f>
        <v>44</v>
      </c>
      <c r="D136" s="106">
        <f>ACUMULADO!$BA$21</f>
        <v>87</v>
      </c>
      <c r="E136" s="168">
        <f t="shared" si="88"/>
        <v>100</v>
      </c>
      <c r="F136" s="116"/>
      <c r="G136" s="112">
        <f t="shared" ref="G136:G137" si="91">IFERROR(ROUND(D136*100/C136,1),0)</f>
        <v>197.7</v>
      </c>
      <c r="H136" s="113" t="str">
        <f t="shared" si="84"/>
        <v/>
      </c>
      <c r="I136" s="113" t="str">
        <f t="shared" si="85"/>
        <v/>
      </c>
      <c r="J136" s="114">
        <f t="shared" si="86"/>
        <v>197.7</v>
      </c>
      <c r="K136"/>
      <c r="L136"/>
      <c r="M136"/>
      <c r="N136"/>
      <c r="O136"/>
      <c r="P136"/>
      <c r="Q136"/>
      <c r="R136"/>
      <c r="S136"/>
      <c r="T136"/>
      <c r="U136" s="136"/>
      <c r="V136" s="74"/>
      <c r="W136" s="13"/>
      <c r="X136" s="13"/>
      <c r="Y136" s="13"/>
      <c r="Z136" s="136"/>
      <c r="AA136" s="13"/>
      <c r="AB136" s="13"/>
      <c r="AC136" s="13"/>
      <c r="AD136" s="13"/>
      <c r="AE136" s="13"/>
      <c r="AF136" s="13"/>
      <c r="AG136" s="127"/>
      <c r="AH136"/>
      <c r="AI136"/>
      <c r="AJ136"/>
      <c r="AL136" s="41" t="str">
        <f t="shared" si="81"/>
        <v>CALZ</v>
      </c>
      <c r="AM136" s="42"/>
      <c r="AN136" s="43">
        <f t="shared" si="87"/>
        <v>44</v>
      </c>
      <c r="AO136" s="42">
        <f t="shared" si="82"/>
        <v>87</v>
      </c>
      <c r="AP136" s="161">
        <f t="shared" si="83"/>
        <v>197.7</v>
      </c>
      <c r="AQ136" s="125"/>
    </row>
    <row r="137" spans="1:43" s="137" customFormat="1" ht="18" customHeight="1" x14ac:dyDescent="0.25">
      <c r="A137" s="111" t="str">
        <f>Config!$B$24</f>
        <v>PUEB</v>
      </c>
      <c r="B137" s="106">
        <f>METAS!$BB$21</f>
        <v>48.6</v>
      </c>
      <c r="C137" s="79">
        <f>ROUNDUP((B137/12)*Config!$C$6,0)</f>
        <v>49</v>
      </c>
      <c r="D137" s="106">
        <f>ACUMULADO!$BB$21</f>
        <v>40</v>
      </c>
      <c r="E137" s="168">
        <f t="shared" si="88"/>
        <v>100</v>
      </c>
      <c r="F137" s="116"/>
      <c r="G137" s="112">
        <f t="shared" si="91"/>
        <v>81.599999999999994</v>
      </c>
      <c r="H137" s="113">
        <f t="shared" si="84"/>
        <v>81.599999999999994</v>
      </c>
      <c r="I137" s="113" t="str">
        <f t="shared" si="85"/>
        <v/>
      </c>
      <c r="J137" s="114" t="str">
        <f t="shared" si="86"/>
        <v/>
      </c>
      <c r="K137"/>
      <c r="L137"/>
      <c r="M137"/>
      <c r="N137"/>
      <c r="O137"/>
      <c r="P137"/>
      <c r="Q137"/>
      <c r="R137"/>
      <c r="S137"/>
      <c r="T137"/>
      <c r="U137" s="136"/>
      <c r="W137" s="13"/>
      <c r="X137" s="13"/>
      <c r="Y137" s="13"/>
      <c r="Z137" s="136"/>
      <c r="AA137" s="13"/>
      <c r="AB137" s="13"/>
      <c r="AC137" s="13"/>
      <c r="AD137" s="13"/>
      <c r="AE137" s="13"/>
      <c r="AF137" s="13"/>
      <c r="AG137" s="127"/>
      <c r="AH137"/>
      <c r="AI137"/>
      <c r="AJ137"/>
      <c r="AL137" s="41" t="str">
        <f>A137</f>
        <v>PUEB</v>
      </c>
      <c r="AM137" s="42"/>
      <c r="AN137" s="43">
        <f>C137</f>
        <v>49</v>
      </c>
      <c r="AO137" s="42">
        <f>D137</f>
        <v>40</v>
      </c>
      <c r="AP137" s="161">
        <f>G137</f>
        <v>81.599999999999994</v>
      </c>
      <c r="AQ137" s="125"/>
    </row>
    <row r="138" spans="1:43" s="137" customFormat="1" ht="18" customHeight="1" x14ac:dyDescent="0.25">
      <c r="A138" s="141"/>
      <c r="H138"/>
      <c r="I138"/>
      <c r="J138"/>
      <c r="K138" s="14"/>
      <c r="L138"/>
      <c r="M138"/>
      <c r="N138"/>
      <c r="O138"/>
      <c r="P138"/>
      <c r="Q138"/>
      <c r="R138"/>
      <c r="S138"/>
      <c r="T138"/>
      <c r="U138" s="136"/>
      <c r="V138" s="74"/>
      <c r="W138" s="13"/>
      <c r="X138" s="13"/>
      <c r="Y138" s="13"/>
      <c r="Z138" s="136"/>
      <c r="AA138" s="13"/>
      <c r="AB138" s="13"/>
      <c r="AC138" s="13"/>
      <c r="AD138" s="13"/>
      <c r="AE138" s="13"/>
      <c r="AF138" s="13"/>
      <c r="AG138" s="127"/>
      <c r="AH138"/>
      <c r="AI138"/>
      <c r="AJ138"/>
      <c r="AO138"/>
      <c r="AP138" s="4"/>
    </row>
    <row r="139" spans="1:43" s="137" customFormat="1" ht="18" customHeight="1" x14ac:dyDescent="0.25">
      <c r="A139" s="141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 s="136"/>
      <c r="V139" s="74"/>
      <c r="W139" s="13"/>
      <c r="X139" s="13"/>
      <c r="Y139" s="13"/>
      <c r="Z139" s="136"/>
      <c r="AA139" s="13"/>
      <c r="AB139" s="13"/>
      <c r="AC139" s="13"/>
      <c r="AD139" s="13"/>
      <c r="AE139" s="13"/>
      <c r="AF139" s="13"/>
      <c r="AG139" s="127"/>
      <c r="AH139"/>
      <c r="AI139"/>
      <c r="AJ139"/>
      <c r="AO139"/>
      <c r="AP139" s="4"/>
    </row>
    <row r="140" spans="1:43" s="137" customFormat="1" ht="18" customHeight="1" x14ac:dyDescent="0.25">
      <c r="A140" s="141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 s="136"/>
      <c r="V140" s="74"/>
      <c r="W140" s="13"/>
      <c r="X140" s="13"/>
      <c r="Y140" s="13"/>
      <c r="Z140" s="136"/>
      <c r="AA140" s="13"/>
      <c r="AB140" s="13"/>
      <c r="AC140" s="13"/>
      <c r="AD140" s="13"/>
      <c r="AE140" s="13"/>
      <c r="AF140" s="13"/>
      <c r="AG140" s="127"/>
      <c r="AH140"/>
      <c r="AI140"/>
      <c r="AJ140"/>
      <c r="AO140"/>
      <c r="AP140" s="4"/>
    </row>
    <row r="141" spans="1:43" s="137" customFormat="1" ht="18" customHeight="1" x14ac:dyDescent="0.25">
      <c r="A141" s="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 s="136"/>
      <c r="V141" s="74"/>
      <c r="W141" s="13"/>
      <c r="X141" s="13"/>
      <c r="Y141" s="13"/>
      <c r="Z141" s="136"/>
      <c r="AA141" s="13"/>
      <c r="AB141" s="13"/>
      <c r="AC141" s="13"/>
      <c r="AD141" s="13"/>
      <c r="AE141" s="13"/>
      <c r="AF141" s="13"/>
      <c r="AG141" s="127"/>
      <c r="AH141"/>
      <c r="AI141"/>
      <c r="AJ141"/>
      <c r="AO141"/>
      <c r="AP141" s="4"/>
    </row>
    <row r="142" spans="1:43" s="137" customFormat="1" ht="18" customHeight="1" x14ac:dyDescent="0.25">
      <c r="A142" s="5"/>
      <c r="B142"/>
      <c r="C142" s="81"/>
      <c r="D142" s="82"/>
      <c r="E142" s="82"/>
      <c r="F142" s="83"/>
      <c r="G142" s="83"/>
      <c r="H142" s="83"/>
      <c r="I142" s="164"/>
      <c r="J142" s="165"/>
      <c r="K142"/>
      <c r="L142"/>
      <c r="M142"/>
      <c r="N142"/>
      <c r="O142"/>
      <c r="P142"/>
      <c r="Q142"/>
      <c r="R142"/>
      <c r="S142"/>
      <c r="T142"/>
      <c r="U142" s="136"/>
      <c r="V142" s="74"/>
      <c r="W142" s="13"/>
      <c r="X142" s="13"/>
      <c r="Y142" s="13"/>
      <c r="Z142" s="136"/>
      <c r="AA142" s="13"/>
      <c r="AB142" s="13"/>
      <c r="AC142" s="13"/>
      <c r="AD142" s="13"/>
      <c r="AE142" s="13"/>
      <c r="AF142" s="13"/>
      <c r="AG142" s="127"/>
      <c r="AH142"/>
      <c r="AI142"/>
      <c r="AJ142"/>
      <c r="AO142"/>
      <c r="AP142" s="4"/>
    </row>
    <row r="143" spans="1:43" s="137" customFormat="1" ht="18" customHeight="1" x14ac:dyDescent="0.25">
      <c r="A143" s="5"/>
      <c r="B143"/>
      <c r="C143" s="81"/>
      <c r="D143" s="82"/>
      <c r="E143" s="82"/>
      <c r="F143" s="83"/>
      <c r="G143" s="83"/>
      <c r="H143" s="83"/>
      <c r="I143" s="164"/>
      <c r="J143" s="165"/>
      <c r="K143"/>
      <c r="L143"/>
      <c r="M143"/>
      <c r="N143"/>
      <c r="O143"/>
      <c r="P143"/>
      <c r="Q143"/>
      <c r="R143"/>
      <c r="S143"/>
      <c r="T143"/>
      <c r="U143" s="136"/>
      <c r="V143" s="74"/>
      <c r="W143" s="13"/>
      <c r="X143" s="13"/>
      <c r="Y143" s="13"/>
      <c r="Z143" s="136"/>
      <c r="AA143" s="13"/>
      <c r="AB143" s="13"/>
      <c r="AC143" s="13"/>
      <c r="AD143" s="13"/>
      <c r="AE143" s="13"/>
      <c r="AF143" s="13"/>
      <c r="AG143" s="127"/>
      <c r="AH143"/>
      <c r="AI143"/>
      <c r="AJ143"/>
      <c r="AO143"/>
      <c r="AP143" s="4"/>
    </row>
    <row r="144" spans="1:43" s="137" customFormat="1" ht="18" customHeight="1" x14ac:dyDescent="0.25">
      <c r="A144" s="5"/>
      <c r="B144"/>
      <c r="C144" s="81"/>
      <c r="D144" s="82"/>
      <c r="E144" s="82"/>
      <c r="F144" s="83"/>
      <c r="G144" s="83"/>
      <c r="H144" s="83"/>
      <c r="I144" s="164"/>
      <c r="J144" s="165"/>
      <c r="K144"/>
      <c r="L144"/>
      <c r="M144"/>
      <c r="N144"/>
      <c r="O144"/>
      <c r="P144"/>
      <c r="Q144"/>
      <c r="R144"/>
      <c r="S144"/>
      <c r="T144"/>
      <c r="U144" s="136"/>
      <c r="V144" s="74"/>
      <c r="W144" s="13"/>
      <c r="X144" s="13"/>
      <c r="Y144" s="13"/>
      <c r="Z144" s="136"/>
      <c r="AA144" s="13"/>
      <c r="AB144" s="13"/>
      <c r="AC144" s="13"/>
      <c r="AD144" s="13"/>
      <c r="AE144" s="13"/>
      <c r="AF144" s="13"/>
      <c r="AG144" s="127"/>
      <c r="AH144"/>
      <c r="AI144"/>
      <c r="AJ144"/>
      <c r="AO144"/>
      <c r="AP144" s="4"/>
    </row>
    <row r="145" spans="1:43" s="137" customFormat="1" ht="18" customHeight="1" x14ac:dyDescent="0.25">
      <c r="A145" s="5" t="str">
        <f>METAS!$B$22</f>
        <v xml:space="preserve">NIÑOS  DE 12 A 59 MESES CON  SUPLEMENTO DE VITAMINA A  </v>
      </c>
      <c r="B145"/>
      <c r="C145" s="81"/>
      <c r="D145" s="82"/>
      <c r="E145" s="82"/>
      <c r="F145" s="83"/>
      <c r="G145" s="83"/>
      <c r="H145" s="83"/>
      <c r="I145" s="167"/>
      <c r="J145" s="165"/>
      <c r="K145"/>
      <c r="L145"/>
      <c r="M145"/>
      <c r="N145"/>
      <c r="O145"/>
      <c r="P145"/>
      <c r="Q145"/>
      <c r="R145"/>
      <c r="S145"/>
      <c r="T145"/>
      <c r="U145" s="136"/>
      <c r="W145" s="13"/>
      <c r="X145" s="13"/>
      <c r="Y145" s="13"/>
      <c r="Z145" s="136"/>
      <c r="AA145" s="13"/>
      <c r="AB145" s="13"/>
      <c r="AC145" s="13"/>
      <c r="AD145" s="13"/>
      <c r="AE145" s="13"/>
      <c r="AF145" s="13"/>
      <c r="AG145" s="127"/>
      <c r="AH145"/>
      <c r="AI145"/>
      <c r="AJ145"/>
      <c r="AL145" t="str">
        <f t="shared" ref="AL145:AL155" si="92">A145</f>
        <v xml:space="preserve">NIÑOS  DE 12 A 59 MESES CON  SUPLEMENTO DE VITAMINA A  </v>
      </c>
      <c r="AM145"/>
      <c r="AN145"/>
      <c r="AO145"/>
      <c r="AP145" s="4"/>
      <c r="AQ145"/>
    </row>
    <row r="146" spans="1:43" s="137" customFormat="1" ht="48" customHeight="1" thickBot="1" x14ac:dyDescent="0.3">
      <c r="A146" s="86" t="s">
        <v>2</v>
      </c>
      <c r="B146" s="87" t="s">
        <v>199</v>
      </c>
      <c r="C146" s="88" t="s">
        <v>117</v>
      </c>
      <c r="D146" s="87" t="s">
        <v>206</v>
      </c>
      <c r="E146" s="87" t="s">
        <v>1</v>
      </c>
      <c r="F146" s="89"/>
      <c r="G146" s="90" t="s">
        <v>88</v>
      </c>
      <c r="H146" s="91" t="str">
        <f>"DEFICIENTE &lt; = "&amp;$H$3</f>
        <v>DEFICIENTE &lt; = 90</v>
      </c>
      <c r="I146" s="91" t="str">
        <f>"PROCESO &gt; "&amp;$H$3&amp;"  -  &lt; "&amp;$I$3</f>
        <v>PROCESO &gt; 90  -  &lt; 100</v>
      </c>
      <c r="J146" s="91" t="str">
        <f>"OPTIMO &gt; = "&amp;$I$3</f>
        <v>OPTIMO &gt; = 100</v>
      </c>
      <c r="K146"/>
      <c r="L146"/>
      <c r="M146"/>
      <c r="N146"/>
      <c r="O146"/>
      <c r="P146"/>
      <c r="Q146"/>
      <c r="R146"/>
      <c r="S146"/>
      <c r="T146"/>
      <c r="U146" s="136"/>
      <c r="V146" s="78" t="str">
        <f>A145</f>
        <v xml:space="preserve">NIÑOS  DE 12 A 59 MESES CON  SUPLEMENTO DE VITAMINA A  </v>
      </c>
      <c r="W146" s="13"/>
      <c r="X146" s="13"/>
      <c r="Y146" s="13"/>
      <c r="Z146" s="136"/>
      <c r="AA146" s="13"/>
      <c r="AB146" s="13"/>
      <c r="AC146" s="13"/>
      <c r="AD146" s="13"/>
      <c r="AE146" s="13"/>
      <c r="AF146" s="136"/>
      <c r="AG146" s="136"/>
      <c r="AH146"/>
      <c r="AI146"/>
      <c r="AJ146"/>
      <c r="AL146" s="92" t="str">
        <f t="shared" si="92"/>
        <v>ESTABLECIMIENTOS</v>
      </c>
      <c r="AM146" s="93" t="s">
        <v>155</v>
      </c>
      <c r="AN146" s="94" t="s">
        <v>156</v>
      </c>
      <c r="AO146" s="95" t="str">
        <f t="shared" ref="AO146:AO156" si="93">D146</f>
        <v>12 - 59 M Vitamina A</v>
      </c>
      <c r="AP146" s="95" t="str">
        <f t="shared" ref="AP146:AP155" si="94">G146</f>
        <v>%</v>
      </c>
      <c r="AQ146" s="96" t="s">
        <v>157</v>
      </c>
    </row>
    <row r="147" spans="1:43" s="137" customFormat="1" ht="18" customHeight="1" thickBot="1" x14ac:dyDescent="0.3">
      <c r="A147" s="97" t="str">
        <f>Config!$B$15</f>
        <v>RED</v>
      </c>
      <c r="B147" s="98">
        <f>SUM(B148:B156)</f>
        <v>3141.2999999999997</v>
      </c>
      <c r="C147" s="98">
        <f>SUM(C148:C156)</f>
        <v>3145</v>
      </c>
      <c r="D147" s="98">
        <f>SUM(D148:D156)</f>
        <v>2354</v>
      </c>
      <c r="E147" s="98">
        <f>Config!$D$9</f>
        <v>100</v>
      </c>
      <c r="F147" s="99"/>
      <c r="G147" s="98">
        <f>IFERROR(ROUND(D147*100/C147,1),0)</f>
        <v>74.8</v>
      </c>
      <c r="H147" s="100">
        <f t="shared" ref="H147:H156" si="95">IF(G147&lt;=$H$3,G147,"")</f>
        <v>74.8</v>
      </c>
      <c r="I147" s="100" t="str">
        <f t="shared" ref="I147:I156" si="96">IF(G147&gt;$H$3,IF(G147&lt;$I$3,G147,""),"")</f>
        <v/>
      </c>
      <c r="J147" s="98" t="str">
        <f t="shared" ref="J147:J156" si="97">IF(G147&gt;=$I$3,G147,"")</f>
        <v/>
      </c>
      <c r="K147"/>
      <c r="L147"/>
      <c r="M147"/>
      <c r="N147"/>
      <c r="O147"/>
      <c r="P147"/>
      <c r="Q147"/>
      <c r="R147"/>
      <c r="S147"/>
      <c r="T147"/>
      <c r="U147" s="136"/>
      <c r="V147" s="115" t="str">
        <f>$V$1&amp;"  "&amp;V146&amp;"  "&amp;$V$3&amp;"  "&amp;$V$2</f>
        <v>RED. MOYOBAMBA:  NIÑOS  DE 12 A 59 MESES CON  SUPLEMENTO DE VITAMINA A    - POR MICROREDES :   ENERO - DICIEMBRE 2022</v>
      </c>
      <c r="W147" s="13"/>
      <c r="X147" s="13"/>
      <c r="Y147" s="13"/>
      <c r="Z147" s="136"/>
      <c r="AA147" s="13"/>
      <c r="AB147" s="13"/>
      <c r="AC147" s="13"/>
      <c r="AD147" s="13"/>
      <c r="AE147" s="13"/>
      <c r="AF147" s="136"/>
      <c r="AG147" s="136"/>
      <c r="AH147"/>
      <c r="AI147"/>
      <c r="AJ147"/>
      <c r="AL147" s="102" t="str">
        <f t="shared" si="92"/>
        <v>RED</v>
      </c>
      <c r="AM147" s="103">
        <f>SUM(AM148:AM155)</f>
        <v>0</v>
      </c>
      <c r="AN147" s="104">
        <f t="shared" ref="AN147:AN155" si="98">C147</f>
        <v>3145</v>
      </c>
      <c r="AO147" s="103">
        <f t="shared" si="93"/>
        <v>2354</v>
      </c>
      <c r="AP147" s="104">
        <f t="shared" si="94"/>
        <v>74.8</v>
      </c>
      <c r="AQ147" s="104">
        <f>AN147-AP147</f>
        <v>3070.2</v>
      </c>
    </row>
    <row r="148" spans="1:43" s="137" customFormat="1" ht="18" hidden="1" customHeight="1" x14ac:dyDescent="0.25">
      <c r="A148" s="111" t="str">
        <f>Config!$B$16</f>
        <v>HOSP</v>
      </c>
      <c r="B148" s="106">
        <f>METAS!$AT$22</f>
        <v>0</v>
      </c>
      <c r="C148" s="106">
        <f>ROUNDUP((B148/12)*Config!$C$6,0)</f>
        <v>0</v>
      </c>
      <c r="D148" s="106">
        <f>ACUMULADO!$AT$22</f>
        <v>0</v>
      </c>
      <c r="E148" s="168">
        <f>E147</f>
        <v>100</v>
      </c>
      <c r="F148" s="116"/>
      <c r="G148" s="112">
        <f>IFERROR(ROUND(D148*100/C148,1),0)</f>
        <v>0</v>
      </c>
      <c r="H148" s="113">
        <f t="shared" si="95"/>
        <v>0</v>
      </c>
      <c r="I148" s="113" t="str">
        <f t="shared" si="96"/>
        <v/>
      </c>
      <c r="J148" s="114" t="str">
        <f t="shared" si="97"/>
        <v/>
      </c>
      <c r="K148"/>
      <c r="L148"/>
      <c r="M148"/>
      <c r="N148"/>
      <c r="O148"/>
      <c r="P148"/>
      <c r="Q148"/>
      <c r="R148"/>
      <c r="S148"/>
      <c r="T148"/>
      <c r="U148" s="136"/>
      <c r="W148" s="13"/>
      <c r="X148" s="13"/>
      <c r="Y148" s="13"/>
      <c r="Z148" s="136"/>
      <c r="AA148" s="13"/>
      <c r="AB148" s="13"/>
      <c r="AC148" s="13"/>
      <c r="AD148" s="13"/>
      <c r="AE148" s="13"/>
      <c r="AF148" s="136"/>
      <c r="AG148" s="136"/>
      <c r="AH148"/>
      <c r="AI148"/>
      <c r="AJ148"/>
      <c r="AL148" s="41" t="str">
        <f t="shared" si="92"/>
        <v>HOSP</v>
      </c>
      <c r="AM148" s="42" t="str">
        <f>IF(Config!$C$6&gt;=12,"0",(B148/12))</f>
        <v>0</v>
      </c>
      <c r="AN148" s="43">
        <f t="shared" si="98"/>
        <v>0</v>
      </c>
      <c r="AO148" s="43">
        <f t="shared" si="93"/>
        <v>0</v>
      </c>
      <c r="AP148" s="161">
        <f t="shared" si="94"/>
        <v>0</v>
      </c>
      <c r="AQ148" s="44">
        <f t="shared" ref="AQ148:AQ155" si="99">AN148-AO148</f>
        <v>0</v>
      </c>
    </row>
    <row r="149" spans="1:43" s="137" customFormat="1" ht="18" customHeight="1" x14ac:dyDescent="0.25">
      <c r="A149" s="111" t="str">
        <f>Config!$B$17</f>
        <v>LLUI</v>
      </c>
      <c r="B149" s="106">
        <f>METAS!$AU$22</f>
        <v>1304.0999999999999</v>
      </c>
      <c r="C149" s="79">
        <f>ROUNDUP((B149/12)*Config!$C$6,0)</f>
        <v>1305</v>
      </c>
      <c r="D149" s="106">
        <f>ACUMULADO!$AU$22</f>
        <v>1082</v>
      </c>
      <c r="E149" s="168">
        <f t="shared" ref="E149:E156" si="100">E148</f>
        <v>100</v>
      </c>
      <c r="F149" s="116"/>
      <c r="G149" s="112">
        <f>IFERROR(ROUND(D149*100/C149,1),0)</f>
        <v>82.9</v>
      </c>
      <c r="H149" s="113">
        <f t="shared" si="95"/>
        <v>82.9</v>
      </c>
      <c r="I149" s="113" t="str">
        <f t="shared" si="96"/>
        <v/>
      </c>
      <c r="J149" s="114" t="str">
        <f t="shared" si="97"/>
        <v/>
      </c>
      <c r="K149"/>
      <c r="L149"/>
      <c r="M149"/>
      <c r="N149"/>
      <c r="O149"/>
      <c r="P149"/>
      <c r="Q149"/>
      <c r="R149"/>
      <c r="S149"/>
      <c r="T149"/>
      <c r="U149" s="136"/>
      <c r="V149" s="78"/>
      <c r="W149" s="139"/>
      <c r="X149" s="139"/>
      <c r="Y149" s="13"/>
      <c r="Z149" s="136"/>
      <c r="AA149" s="13"/>
      <c r="AB149" s="13"/>
      <c r="AC149" s="13"/>
      <c r="AD149" s="13"/>
      <c r="AE149" s="13"/>
      <c r="AF149" s="136"/>
      <c r="AG149" s="136"/>
      <c r="AH149"/>
      <c r="AI149"/>
      <c r="AJ149"/>
      <c r="AL149" s="41" t="str">
        <f t="shared" si="92"/>
        <v>LLUI</v>
      </c>
      <c r="AM149" s="42" t="str">
        <f>IF(Config!$C$6&gt;=12,"0",(B149/12))</f>
        <v>0</v>
      </c>
      <c r="AN149" s="43">
        <f t="shared" si="98"/>
        <v>1305</v>
      </c>
      <c r="AO149" s="43">
        <f t="shared" si="93"/>
        <v>1082</v>
      </c>
      <c r="AP149" s="161">
        <f t="shared" si="94"/>
        <v>82.9</v>
      </c>
      <c r="AQ149" s="44">
        <f t="shared" si="99"/>
        <v>223</v>
      </c>
    </row>
    <row r="150" spans="1:43" s="137" customFormat="1" ht="18" customHeight="1" x14ac:dyDescent="0.25">
      <c r="A150" s="111" t="str">
        <f>Config!$B$18</f>
        <v>JERI</v>
      </c>
      <c r="B150" s="106">
        <f>METAS!$AV$22</f>
        <v>132.30000000000001</v>
      </c>
      <c r="C150" s="79">
        <f>ROUNDUP((B150/12)*Config!$C$6,0)</f>
        <v>133</v>
      </c>
      <c r="D150" s="106">
        <f>ACUMULADO!$AV$22</f>
        <v>107</v>
      </c>
      <c r="E150" s="168">
        <f t="shared" si="100"/>
        <v>100</v>
      </c>
      <c r="F150" s="116"/>
      <c r="G150" s="112">
        <f t="shared" ref="G150" si="101">IFERROR(ROUND(D150*100/C150,1),0)</f>
        <v>80.5</v>
      </c>
      <c r="H150" s="113">
        <f t="shared" si="95"/>
        <v>80.5</v>
      </c>
      <c r="I150" s="113" t="str">
        <f t="shared" si="96"/>
        <v/>
      </c>
      <c r="J150" s="114" t="str">
        <f t="shared" si="97"/>
        <v/>
      </c>
      <c r="K150"/>
      <c r="L150"/>
      <c r="M150"/>
      <c r="N150"/>
      <c r="O150"/>
      <c r="P150"/>
      <c r="Q150"/>
      <c r="R150"/>
      <c r="S150"/>
      <c r="T150"/>
      <c r="U150" s="136"/>
      <c r="V150" s="78"/>
      <c r="W150" s="13"/>
      <c r="X150" s="13"/>
      <c r="Y150" s="13"/>
      <c r="Z150" s="136"/>
      <c r="AA150" s="13"/>
      <c r="AB150" s="13"/>
      <c r="AC150" s="13"/>
      <c r="AD150" s="13"/>
      <c r="AE150" s="13"/>
      <c r="AF150" s="136"/>
      <c r="AG150" s="136"/>
      <c r="AH150"/>
      <c r="AI150"/>
      <c r="AJ150"/>
      <c r="AL150" s="41" t="str">
        <f t="shared" si="92"/>
        <v>JERI</v>
      </c>
      <c r="AM150" s="42" t="str">
        <f>IF(Config!$C$6&gt;=12,"0",(B150/12))</f>
        <v>0</v>
      </c>
      <c r="AN150" s="43">
        <f t="shared" si="98"/>
        <v>133</v>
      </c>
      <c r="AO150" s="43">
        <f t="shared" si="93"/>
        <v>107</v>
      </c>
      <c r="AP150" s="161">
        <f t="shared" si="94"/>
        <v>80.5</v>
      </c>
      <c r="AQ150" s="44">
        <f t="shared" si="99"/>
        <v>26</v>
      </c>
    </row>
    <row r="151" spans="1:43" s="137" customFormat="1" ht="18" customHeight="1" x14ac:dyDescent="0.25">
      <c r="A151" s="111" t="str">
        <f>Config!$B$19</f>
        <v>YANT</v>
      </c>
      <c r="B151" s="106">
        <f>METAS!$AW$22</f>
        <v>231.90000000000003</v>
      </c>
      <c r="C151" s="79">
        <f>ROUNDUP((B151/12)*Config!$C$6,0)</f>
        <v>232</v>
      </c>
      <c r="D151" s="106">
        <f>ACUMULADO!$AW$22</f>
        <v>159</v>
      </c>
      <c r="E151" s="168">
        <f t="shared" si="100"/>
        <v>100</v>
      </c>
      <c r="F151" s="116"/>
      <c r="G151" s="112">
        <f>IFERROR(ROUND(D151*100/C151,1),0)</f>
        <v>68.5</v>
      </c>
      <c r="H151" s="113">
        <f t="shared" si="95"/>
        <v>68.5</v>
      </c>
      <c r="I151" s="113" t="str">
        <f t="shared" si="96"/>
        <v/>
      </c>
      <c r="J151" s="114" t="str">
        <f t="shared" si="97"/>
        <v/>
      </c>
      <c r="K151"/>
      <c r="L151"/>
      <c r="M151"/>
      <c r="N151"/>
      <c r="O151"/>
      <c r="P151"/>
      <c r="Q151"/>
      <c r="R151"/>
      <c r="S151"/>
      <c r="T151"/>
      <c r="U151" s="136"/>
      <c r="V151"/>
      <c r="W151" s="13"/>
      <c r="X151" s="13"/>
      <c r="Y151" s="13"/>
      <c r="Z151" s="136"/>
      <c r="AA151" s="13"/>
      <c r="AB151" s="13"/>
      <c r="AC151" s="13"/>
      <c r="AD151" s="13"/>
      <c r="AE151" s="13"/>
      <c r="AF151" s="136"/>
      <c r="AG151" s="136"/>
      <c r="AH151"/>
      <c r="AI151"/>
      <c r="AJ151"/>
      <c r="AL151" s="41" t="str">
        <f t="shared" si="92"/>
        <v>YANT</v>
      </c>
      <c r="AM151" s="42" t="str">
        <f>IF(Config!$C$6&gt;=12,"0",(B151/12))</f>
        <v>0</v>
      </c>
      <c r="AN151" s="43">
        <f t="shared" si="98"/>
        <v>232</v>
      </c>
      <c r="AO151" s="43">
        <f t="shared" si="93"/>
        <v>159</v>
      </c>
      <c r="AP151" s="161">
        <f t="shared" si="94"/>
        <v>68.5</v>
      </c>
      <c r="AQ151" s="44">
        <f t="shared" si="99"/>
        <v>73</v>
      </c>
    </row>
    <row r="152" spans="1:43" s="137" customFormat="1" ht="18" customHeight="1" x14ac:dyDescent="0.25">
      <c r="A152" s="111" t="str">
        <f>Config!$B$20</f>
        <v>SORI</v>
      </c>
      <c r="B152" s="106">
        <f>METAS!$AX$22</f>
        <v>607.79999999999995</v>
      </c>
      <c r="C152" s="79">
        <f>ROUNDUP((B152/12)*Config!$C$6,0)</f>
        <v>608</v>
      </c>
      <c r="D152" s="106">
        <f>ACUMULADO!$AX$22</f>
        <v>131</v>
      </c>
      <c r="E152" s="168">
        <f t="shared" si="100"/>
        <v>100</v>
      </c>
      <c r="F152" s="116"/>
      <c r="G152" s="112">
        <f t="shared" ref="G152" si="102">IFERROR(ROUND(D152*100/C152,1),0)</f>
        <v>21.5</v>
      </c>
      <c r="H152" s="113">
        <f t="shared" si="95"/>
        <v>21.5</v>
      </c>
      <c r="I152" s="113" t="str">
        <f t="shared" si="96"/>
        <v/>
      </c>
      <c r="J152" s="114" t="str">
        <f t="shared" si="97"/>
        <v/>
      </c>
      <c r="K152"/>
      <c r="L152"/>
      <c r="M152"/>
      <c r="N152"/>
      <c r="O152"/>
      <c r="P152"/>
      <c r="Q152"/>
      <c r="R152"/>
      <c r="S152"/>
      <c r="T152"/>
      <c r="U152" s="136"/>
      <c r="V152" s="74"/>
      <c r="W152" s="13"/>
      <c r="X152" s="13"/>
      <c r="Y152" s="13"/>
      <c r="Z152" s="136"/>
      <c r="AA152" s="13"/>
      <c r="AB152" s="13"/>
      <c r="AC152" s="13"/>
      <c r="AD152" s="13"/>
      <c r="AE152" s="13"/>
      <c r="AF152" s="136"/>
      <c r="AG152" s="136"/>
      <c r="AH152"/>
      <c r="AI152"/>
      <c r="AJ152"/>
      <c r="AL152" s="41" t="str">
        <f t="shared" si="92"/>
        <v>SORI</v>
      </c>
      <c r="AM152" s="42" t="str">
        <f>IF(Config!$C$6&gt;=12,"0",(B152/12))</f>
        <v>0</v>
      </c>
      <c r="AN152" s="43">
        <f t="shared" si="98"/>
        <v>608</v>
      </c>
      <c r="AO152" s="43">
        <f t="shared" si="93"/>
        <v>131</v>
      </c>
      <c r="AP152" s="161">
        <f t="shared" si="94"/>
        <v>21.5</v>
      </c>
      <c r="AQ152" s="44">
        <f t="shared" si="99"/>
        <v>477</v>
      </c>
    </row>
    <row r="153" spans="1:43" s="137" customFormat="1" ht="18" customHeight="1" x14ac:dyDescent="0.25">
      <c r="A153" s="111" t="str">
        <f>Config!$B$21</f>
        <v>JEPE</v>
      </c>
      <c r="B153" s="106">
        <f>METAS!$AY$22</f>
        <v>256.2</v>
      </c>
      <c r="C153" s="79">
        <f>ROUNDUP((B153/12)*Config!$C$6,0)</f>
        <v>257</v>
      </c>
      <c r="D153" s="106">
        <f>ACUMULADO!$AY$22</f>
        <v>439</v>
      </c>
      <c r="E153" s="168">
        <f t="shared" si="100"/>
        <v>100</v>
      </c>
      <c r="F153" s="116"/>
      <c r="G153" s="112">
        <f>IFERROR(ROUND(D153*100/C153,1),0)</f>
        <v>170.8</v>
      </c>
      <c r="H153" s="113" t="str">
        <f t="shared" si="95"/>
        <v/>
      </c>
      <c r="I153" s="113" t="str">
        <f t="shared" si="96"/>
        <v/>
      </c>
      <c r="J153" s="114">
        <f t="shared" si="97"/>
        <v>170.8</v>
      </c>
      <c r="K153"/>
      <c r="L153"/>
      <c r="M153"/>
      <c r="N153"/>
      <c r="O153"/>
      <c r="P153"/>
      <c r="Q153"/>
      <c r="R153"/>
      <c r="S153"/>
      <c r="T153"/>
      <c r="U153" s="136"/>
      <c r="V153" s="169"/>
      <c r="W153" s="127"/>
      <c r="X153" s="127"/>
      <c r="Y153" s="13"/>
      <c r="Z153" s="136"/>
      <c r="AA153" s="13"/>
      <c r="AB153" s="13"/>
      <c r="AC153" s="13"/>
      <c r="AD153" s="13"/>
      <c r="AE153" s="13"/>
      <c r="AF153" s="136"/>
      <c r="AG153" s="136"/>
      <c r="AH153"/>
      <c r="AI153"/>
      <c r="AJ153"/>
      <c r="AL153" s="41" t="str">
        <f>A153</f>
        <v>JEPE</v>
      </c>
      <c r="AM153" s="42" t="str">
        <f>IF(Config!$C$6&gt;=12,"0",(B153/12))</f>
        <v>0</v>
      </c>
      <c r="AN153" s="43">
        <f>C153</f>
        <v>257</v>
      </c>
      <c r="AO153" s="43">
        <f>D153</f>
        <v>439</v>
      </c>
      <c r="AP153" s="161">
        <f>G153</f>
        <v>170.8</v>
      </c>
      <c r="AQ153" s="44">
        <f>AN153-AO153</f>
        <v>-182</v>
      </c>
    </row>
    <row r="154" spans="1:43" s="137" customFormat="1" ht="18" customHeight="1" x14ac:dyDescent="0.25">
      <c r="A154" s="111" t="str">
        <f>Config!$B$22</f>
        <v>ROQU</v>
      </c>
      <c r="B154" s="106">
        <f>METAS!$AZ$22</f>
        <v>214.8</v>
      </c>
      <c r="C154" s="79">
        <f>ROUNDUP((B154/12)*Config!$C$6,0)</f>
        <v>215</v>
      </c>
      <c r="D154" s="106">
        <f>ACUMULADO!$AZ$22</f>
        <v>166</v>
      </c>
      <c r="E154" s="168">
        <f t="shared" si="100"/>
        <v>100</v>
      </c>
      <c r="F154" s="116"/>
      <c r="G154" s="112">
        <f>IFERROR(ROUND(D154*100/C154,1),0)</f>
        <v>77.2</v>
      </c>
      <c r="H154" s="113">
        <f t="shared" si="95"/>
        <v>77.2</v>
      </c>
      <c r="I154" s="113" t="str">
        <f t="shared" si="96"/>
        <v/>
      </c>
      <c r="J154" s="114" t="str">
        <f t="shared" si="97"/>
        <v/>
      </c>
      <c r="K154"/>
      <c r="L154"/>
      <c r="M154"/>
      <c r="N154"/>
      <c r="O154"/>
      <c r="P154"/>
      <c r="Q154"/>
      <c r="R154"/>
      <c r="S154"/>
      <c r="T154"/>
      <c r="U154" s="136"/>
      <c r="W154" s="13"/>
      <c r="X154" s="13"/>
      <c r="Y154" s="13"/>
      <c r="Z154" s="136"/>
      <c r="AA154" s="13"/>
      <c r="AB154" s="13"/>
      <c r="AC154" s="13"/>
      <c r="AD154" s="13"/>
      <c r="AE154" s="13"/>
      <c r="AF154" s="136"/>
      <c r="AG154" s="136"/>
      <c r="AH154"/>
      <c r="AI154"/>
      <c r="AJ154"/>
      <c r="AL154" s="41" t="str">
        <f>A154</f>
        <v>ROQU</v>
      </c>
      <c r="AM154" s="42" t="str">
        <f>IF(Config!$C$6&gt;=12,"0",(B154/12))</f>
        <v>0</v>
      </c>
      <c r="AN154" s="43">
        <f>C154</f>
        <v>215</v>
      </c>
      <c r="AO154" s="43">
        <f>D154</f>
        <v>166</v>
      </c>
      <c r="AP154" s="161">
        <f>G154</f>
        <v>77.2</v>
      </c>
      <c r="AQ154" s="44">
        <f>AN154-AO154</f>
        <v>49</v>
      </c>
    </row>
    <row r="155" spans="1:43" s="137" customFormat="1" ht="18" customHeight="1" x14ac:dyDescent="0.25">
      <c r="A155" s="111" t="str">
        <f>Config!$B$23</f>
        <v>CALZ</v>
      </c>
      <c r="B155" s="106">
        <f>METAS!$BA$22</f>
        <v>187.50000000000003</v>
      </c>
      <c r="C155" s="79">
        <f>ROUNDUP((B155/12)*Config!$C$6,0)</f>
        <v>188</v>
      </c>
      <c r="D155" s="106">
        <f>ACUMULADO!$BA$22</f>
        <v>211</v>
      </c>
      <c r="E155" s="168">
        <f t="shared" si="100"/>
        <v>100</v>
      </c>
      <c r="F155" s="116"/>
      <c r="G155" s="112">
        <f t="shared" ref="G155:G156" si="103">IFERROR(ROUND(D155*100/C155,1),0)</f>
        <v>112.2</v>
      </c>
      <c r="H155" s="113" t="str">
        <f t="shared" si="95"/>
        <v/>
      </c>
      <c r="I155" s="113" t="str">
        <f t="shared" si="96"/>
        <v/>
      </c>
      <c r="J155" s="114">
        <f t="shared" si="97"/>
        <v>112.2</v>
      </c>
      <c r="K155"/>
      <c r="L155"/>
      <c r="M155"/>
      <c r="N155"/>
      <c r="O155"/>
      <c r="P155"/>
      <c r="Q155"/>
      <c r="R155"/>
      <c r="S155"/>
      <c r="T155"/>
      <c r="U155" s="136"/>
      <c r="V155" s="74"/>
      <c r="W155" s="13"/>
      <c r="X155" s="13"/>
      <c r="Y155" s="13"/>
      <c r="Z155" s="136"/>
      <c r="AA155" s="13"/>
      <c r="AB155" s="13"/>
      <c r="AC155" s="13"/>
      <c r="AD155" s="13"/>
      <c r="AE155" s="13"/>
      <c r="AF155" s="136"/>
      <c r="AG155" s="136"/>
      <c r="AH155"/>
      <c r="AI155"/>
      <c r="AJ155"/>
      <c r="AL155" s="41" t="str">
        <f t="shared" si="92"/>
        <v>CALZ</v>
      </c>
      <c r="AM155" s="42" t="str">
        <f>IF(Config!$C$6&gt;=12,"0",(B155/12))</f>
        <v>0</v>
      </c>
      <c r="AN155" s="43">
        <f t="shared" si="98"/>
        <v>188</v>
      </c>
      <c r="AO155" s="43">
        <f t="shared" si="93"/>
        <v>211</v>
      </c>
      <c r="AP155" s="161">
        <f t="shared" si="94"/>
        <v>112.2</v>
      </c>
      <c r="AQ155" s="44">
        <f t="shared" si="99"/>
        <v>-23</v>
      </c>
    </row>
    <row r="156" spans="1:43" s="137" customFormat="1" ht="18" customHeight="1" x14ac:dyDescent="0.25">
      <c r="A156" s="111" t="str">
        <f>Config!$B$24</f>
        <v>PUEB</v>
      </c>
      <c r="B156" s="106">
        <f>METAS!$BB$22</f>
        <v>206.7</v>
      </c>
      <c r="C156" s="79">
        <f>ROUNDUP((B156/12)*Config!$C$6,0)</f>
        <v>207</v>
      </c>
      <c r="D156" s="106">
        <f>ACUMULADO!$BB$22</f>
        <v>59</v>
      </c>
      <c r="E156" s="168">
        <f t="shared" si="100"/>
        <v>100</v>
      </c>
      <c r="F156" s="116"/>
      <c r="G156" s="112">
        <f t="shared" si="103"/>
        <v>28.5</v>
      </c>
      <c r="H156" s="113">
        <f t="shared" si="95"/>
        <v>28.5</v>
      </c>
      <c r="I156" s="113" t="str">
        <f t="shared" si="96"/>
        <v/>
      </c>
      <c r="J156" s="114" t="str">
        <f t="shared" si="97"/>
        <v/>
      </c>
      <c r="K156"/>
      <c r="L156"/>
      <c r="M156"/>
      <c r="N156"/>
      <c r="O156"/>
      <c r="P156"/>
      <c r="Q156"/>
      <c r="R156"/>
      <c r="S156"/>
      <c r="T156"/>
      <c r="U156" s="136"/>
      <c r="W156" s="13"/>
      <c r="X156" s="13"/>
      <c r="Y156" s="13"/>
      <c r="Z156" s="136"/>
      <c r="AA156" s="13"/>
      <c r="AB156" s="13"/>
      <c r="AC156" s="13"/>
      <c r="AD156" s="13"/>
      <c r="AE156" s="13"/>
      <c r="AF156" s="136"/>
      <c r="AG156" s="136"/>
      <c r="AH156"/>
      <c r="AI156"/>
      <c r="AJ156"/>
      <c r="AL156" s="41" t="str">
        <f>A156</f>
        <v>PUEB</v>
      </c>
      <c r="AM156" s="42" t="str">
        <f>IF(Config!$C$6&gt;=12,"0",(B156/12))</f>
        <v>0</v>
      </c>
      <c r="AN156" s="43">
        <f>C156</f>
        <v>207</v>
      </c>
      <c r="AO156" s="43">
        <f t="shared" si="93"/>
        <v>59</v>
      </c>
      <c r="AP156" s="161">
        <f>G156</f>
        <v>28.5</v>
      </c>
      <c r="AQ156" s="44">
        <f>AN156-AO156</f>
        <v>148</v>
      </c>
    </row>
    <row r="157" spans="1:43" s="137" customFormat="1" ht="18" customHeight="1" x14ac:dyDescent="0.25">
      <c r="A157" s="141"/>
      <c r="B157" s="142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 s="136"/>
      <c r="V157" s="74"/>
      <c r="W157" s="13"/>
      <c r="X157" s="13"/>
      <c r="Y157" s="13"/>
      <c r="Z157" s="136"/>
      <c r="AA157" s="13"/>
      <c r="AB157" s="13"/>
      <c r="AC157" s="13"/>
      <c r="AD157" s="13"/>
      <c r="AE157" s="13"/>
      <c r="AF157" s="13"/>
      <c r="AG157" s="127"/>
      <c r="AH157"/>
      <c r="AI157"/>
      <c r="AJ157"/>
      <c r="AO157"/>
      <c r="AP157" s="4"/>
    </row>
    <row r="158" spans="1:43" s="137" customFormat="1" ht="18" customHeight="1" x14ac:dyDescent="0.25">
      <c r="A158" s="141"/>
      <c r="B158" s="142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 s="136"/>
      <c r="V158" s="74"/>
      <c r="W158" s="13"/>
      <c r="X158" s="13"/>
      <c r="Y158" s="13"/>
      <c r="Z158" s="136"/>
      <c r="AA158" s="13"/>
      <c r="AB158" s="13"/>
      <c r="AC158" s="13"/>
      <c r="AD158" s="13"/>
      <c r="AE158" s="13"/>
      <c r="AF158" s="13"/>
      <c r="AG158" s="127"/>
      <c r="AH158"/>
      <c r="AI158"/>
      <c r="AJ158"/>
      <c r="AO158"/>
      <c r="AP158" s="4"/>
    </row>
    <row r="159" spans="1:43" s="137" customFormat="1" ht="18" customHeight="1" x14ac:dyDescent="0.25">
      <c r="A159" s="141"/>
      <c r="B159" s="142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 s="136"/>
      <c r="V159" s="74"/>
      <c r="W159" s="13"/>
      <c r="X159" s="13"/>
      <c r="Y159" s="13"/>
      <c r="Z159" s="136"/>
      <c r="AA159" s="13"/>
      <c r="AB159" s="13"/>
      <c r="AC159" s="13"/>
      <c r="AD159" s="13"/>
      <c r="AE159" s="13"/>
      <c r="AF159" s="13"/>
      <c r="AG159" s="127"/>
      <c r="AH159"/>
      <c r="AI159"/>
      <c r="AJ159"/>
      <c r="AO159"/>
      <c r="AP159" s="4"/>
    </row>
    <row r="160" spans="1:43" s="137" customFormat="1" ht="18" customHeight="1" x14ac:dyDescent="0.25">
      <c r="A160" s="141"/>
      <c r="B160" s="142"/>
      <c r="H160"/>
      <c r="I160"/>
      <c r="J160"/>
      <c r="K160" s="14"/>
      <c r="L160"/>
      <c r="M160"/>
      <c r="N160"/>
      <c r="O160"/>
      <c r="P160"/>
      <c r="Q160"/>
      <c r="R160"/>
      <c r="S160"/>
      <c r="T160"/>
      <c r="U160" s="136"/>
      <c r="V160" s="74"/>
      <c r="W160" s="13"/>
      <c r="X160" s="13"/>
      <c r="Y160" s="13"/>
      <c r="Z160" s="136"/>
      <c r="AA160" s="13"/>
      <c r="AB160" s="13"/>
      <c r="AC160" s="13"/>
      <c r="AD160" s="13"/>
      <c r="AE160" s="13"/>
      <c r="AF160" s="13"/>
      <c r="AG160" s="127"/>
      <c r="AH160"/>
      <c r="AI160"/>
      <c r="AJ160"/>
      <c r="AO160"/>
      <c r="AP160" s="4"/>
    </row>
    <row r="161" spans="1:45" s="137" customFormat="1" ht="18" customHeight="1" x14ac:dyDescent="0.25">
      <c r="A161" s="141"/>
      <c r="B161" s="142"/>
      <c r="H161"/>
      <c r="I161"/>
      <c r="J161"/>
      <c r="K161" s="14"/>
      <c r="L161"/>
      <c r="M161"/>
      <c r="N161"/>
      <c r="O161"/>
      <c r="P161"/>
      <c r="Q161"/>
      <c r="R161"/>
      <c r="S161"/>
      <c r="T161"/>
      <c r="U161" s="136"/>
      <c r="V161" s="74"/>
      <c r="W161" s="13"/>
      <c r="X161" s="13"/>
      <c r="Y161" s="13"/>
      <c r="Z161" s="136"/>
      <c r="AA161" s="13"/>
      <c r="AB161" s="13"/>
      <c r="AC161" s="13"/>
      <c r="AD161" s="13"/>
      <c r="AE161" s="13"/>
      <c r="AF161" s="13"/>
      <c r="AG161" s="127"/>
      <c r="AH161"/>
      <c r="AI161"/>
      <c r="AJ161"/>
      <c r="AO161"/>
      <c r="AP161" s="4"/>
    </row>
    <row r="162" spans="1:45" s="137" customFormat="1" ht="18" customHeight="1" x14ac:dyDescent="0.25">
      <c r="A162" s="5"/>
      <c r="B162" s="142"/>
      <c r="C162" s="81"/>
      <c r="D162" s="82"/>
      <c r="E162" s="82"/>
      <c r="F162" s="83"/>
      <c r="G162" s="83"/>
      <c r="H162" s="83"/>
      <c r="I162" s="164"/>
      <c r="J162" s="165"/>
      <c r="K162"/>
      <c r="L162"/>
      <c r="M162"/>
      <c r="N162"/>
      <c r="O162"/>
      <c r="P162"/>
      <c r="Q162"/>
      <c r="R162"/>
      <c r="S162"/>
      <c r="T162"/>
      <c r="U162" s="136"/>
      <c r="V162" s="74"/>
      <c r="W162" s="13"/>
      <c r="X162" s="13"/>
      <c r="Y162" s="13"/>
      <c r="Z162" s="136"/>
      <c r="AA162" s="13"/>
      <c r="AB162" s="13"/>
      <c r="AC162" s="13"/>
      <c r="AD162" s="13"/>
      <c r="AE162" s="13"/>
      <c r="AF162" s="13"/>
      <c r="AG162" s="127"/>
      <c r="AH162"/>
      <c r="AI162"/>
      <c r="AJ162"/>
      <c r="AO162"/>
      <c r="AP162" s="4"/>
    </row>
    <row r="163" spans="1:45" s="137" customFormat="1" ht="18" customHeight="1" x14ac:dyDescent="0.25">
      <c r="A163" s="5"/>
      <c r="B163" s="142"/>
      <c r="C163" s="81"/>
      <c r="D163" s="82"/>
      <c r="E163" s="82"/>
      <c r="F163" s="83"/>
      <c r="G163" s="83"/>
      <c r="H163" s="83"/>
      <c r="I163" s="164"/>
      <c r="J163" s="165"/>
      <c r="K163"/>
      <c r="L163"/>
      <c r="M163"/>
      <c r="N163"/>
      <c r="O163"/>
      <c r="P163"/>
      <c r="Q163"/>
      <c r="R163"/>
      <c r="S163"/>
      <c r="T163"/>
      <c r="U163" s="136"/>
      <c r="W163" s="13"/>
      <c r="X163" s="13"/>
      <c r="Y163" s="13"/>
      <c r="Z163" s="136"/>
      <c r="AA163" s="13"/>
      <c r="AB163" s="13"/>
      <c r="AC163" s="13"/>
      <c r="AD163" s="13"/>
      <c r="AE163" s="13"/>
      <c r="AF163" s="13"/>
      <c r="AG163" s="127"/>
      <c r="AH163"/>
      <c r="AI163"/>
      <c r="AJ163"/>
      <c r="AO163"/>
      <c r="AP163" s="4"/>
    </row>
    <row r="164" spans="1:45" s="137" customFormat="1" ht="18" customHeight="1" x14ac:dyDescent="0.25">
      <c r="A164" s="5"/>
      <c r="B164" s="142"/>
      <c r="C164" s="81"/>
      <c r="D164" s="82"/>
      <c r="E164" s="82"/>
      <c r="F164" s="83"/>
      <c r="G164" s="83"/>
      <c r="H164" s="83"/>
      <c r="I164" s="164"/>
      <c r="J164" s="165"/>
      <c r="K164"/>
      <c r="L164"/>
      <c r="M164"/>
      <c r="N164"/>
      <c r="O164"/>
      <c r="P164"/>
      <c r="Q164"/>
      <c r="R164"/>
      <c r="S164"/>
      <c r="T164"/>
      <c r="U164" s="136"/>
      <c r="W164" s="13"/>
      <c r="X164" s="13"/>
      <c r="Y164" s="13"/>
      <c r="Z164" s="136"/>
      <c r="AA164" s="13"/>
      <c r="AB164" s="13"/>
      <c r="AC164" s="13"/>
      <c r="AD164" s="13"/>
      <c r="AE164" s="13"/>
      <c r="AF164" s="13"/>
      <c r="AG164" s="127"/>
      <c r="AH164"/>
      <c r="AI164"/>
      <c r="AJ164"/>
      <c r="AO164"/>
      <c r="AP164" s="4"/>
    </row>
    <row r="165" spans="1:45" s="137" customFormat="1" ht="18" customHeight="1" x14ac:dyDescent="0.25">
      <c r="A165" s="5"/>
      <c r="B165"/>
      <c r="C165" s="81"/>
      <c r="D165" s="82"/>
      <c r="E165" s="82"/>
      <c r="F165" s="83"/>
      <c r="G165" s="83"/>
      <c r="H165" s="83"/>
      <c r="I165" s="164"/>
      <c r="J165" s="165"/>
      <c r="K165"/>
      <c r="L165"/>
      <c r="M165"/>
      <c r="N165"/>
      <c r="O165"/>
      <c r="P165"/>
      <c r="Q165"/>
      <c r="R165"/>
      <c r="S165"/>
      <c r="T165"/>
      <c r="U165" s="136"/>
      <c r="W165" s="13"/>
      <c r="X165" s="13"/>
      <c r="Y165" s="13"/>
      <c r="Z165" s="136"/>
      <c r="AA165" s="13"/>
      <c r="AB165" s="13"/>
      <c r="AC165" s="13"/>
      <c r="AD165" s="13"/>
      <c r="AE165" s="13"/>
      <c r="AF165" s="13"/>
      <c r="AG165" s="127"/>
      <c r="AH165"/>
      <c r="AI165"/>
      <c r="AJ165"/>
      <c r="AO165"/>
      <c r="AP165" s="4"/>
    </row>
    <row r="166" spans="1:45" s="137" customFormat="1" ht="18" customHeight="1" x14ac:dyDescent="0.25">
      <c r="A166" s="5" t="str">
        <f>METAS!$B$23</f>
        <v>NIÑO MENOR DE 5 AÑOS CON SUPLEMENTO DE VITAMINA A</v>
      </c>
      <c r="B166"/>
      <c r="C166" s="81"/>
      <c r="D166" s="82"/>
      <c r="E166" s="82"/>
      <c r="F166" s="83"/>
      <c r="G166" s="83"/>
      <c r="H166" s="83"/>
      <c r="I166" s="167"/>
      <c r="J166" s="165"/>
      <c r="K166"/>
      <c r="L166"/>
      <c r="M166"/>
      <c r="N166"/>
      <c r="O166"/>
      <c r="P166"/>
      <c r="Q166"/>
      <c r="R166"/>
      <c r="S166"/>
      <c r="T166"/>
      <c r="U166" s="136"/>
      <c r="W166" s="13"/>
      <c r="X166" s="13"/>
      <c r="Y166" s="13"/>
      <c r="Z166" s="136"/>
      <c r="AA166" s="13"/>
      <c r="AB166" s="13"/>
      <c r="AC166" s="13"/>
      <c r="AD166" s="13"/>
      <c r="AE166" s="13"/>
      <c r="AF166" s="13"/>
      <c r="AG166" s="127"/>
      <c r="AH166"/>
      <c r="AI166"/>
      <c r="AJ166"/>
      <c r="AL166" t="str">
        <f t="shared" ref="AL166:AN177" si="104">A166</f>
        <v>NIÑO MENOR DE 5 AÑOS CON SUPLEMENTO DE VITAMINA A</v>
      </c>
      <c r="AM166"/>
      <c r="AN166"/>
      <c r="AO166"/>
      <c r="AP166" s="4"/>
      <c r="AQ166"/>
      <c r="AR166" s="4"/>
      <c r="AS166"/>
    </row>
    <row r="167" spans="1:45" s="137" customFormat="1" ht="48" customHeight="1" thickBot="1" x14ac:dyDescent="0.3">
      <c r="A167" s="86" t="s">
        <v>2</v>
      </c>
      <c r="B167" s="87" t="s">
        <v>199</v>
      </c>
      <c r="C167" s="88" t="s">
        <v>117</v>
      </c>
      <c r="D167" s="87" t="s">
        <v>205</v>
      </c>
      <c r="E167" s="87" t="s">
        <v>1</v>
      </c>
      <c r="F167" s="89"/>
      <c r="G167" s="90" t="s">
        <v>88</v>
      </c>
      <c r="H167" s="91" t="str">
        <f>"DEFICIENTE &lt; = "&amp;$H$3</f>
        <v>DEFICIENTE &lt; = 90</v>
      </c>
      <c r="I167" s="91" t="str">
        <f>"PROCESO &gt; "&amp;$H$3&amp;"  -  &lt; "&amp;$I$3</f>
        <v>PROCESO &gt; 90  -  &lt; 100</v>
      </c>
      <c r="J167" s="91" t="str">
        <f>"OPTIMO &gt; = "&amp;$I$3</f>
        <v>OPTIMO &gt; = 100</v>
      </c>
      <c r="K167" s="4"/>
      <c r="L167"/>
      <c r="M167"/>
      <c r="N167"/>
      <c r="O167"/>
      <c r="P167"/>
      <c r="Q167"/>
      <c r="R167"/>
      <c r="S167"/>
      <c r="T167"/>
      <c r="U167" s="136"/>
      <c r="V167" s="78" t="str">
        <f>A166</f>
        <v>NIÑO MENOR DE 5 AÑOS CON SUPLEMENTO DE VITAMINA A</v>
      </c>
      <c r="W167" s="13"/>
      <c r="X167" s="13"/>
      <c r="Y167" s="13"/>
      <c r="Z167" s="136"/>
      <c r="AA167" s="13"/>
      <c r="AB167" s="13"/>
      <c r="AC167" s="13"/>
      <c r="AD167" s="13"/>
      <c r="AE167" s="13"/>
      <c r="AF167" s="13"/>
      <c r="AG167" s="127"/>
      <c r="AH167"/>
      <c r="AI167" s="6"/>
      <c r="AJ167" s="6"/>
      <c r="AL167" s="92" t="str">
        <f t="shared" si="104"/>
        <v>ESTABLECIMIENTOS</v>
      </c>
      <c r="AM167" s="93" t="s">
        <v>158</v>
      </c>
      <c r="AN167" s="94" t="str">
        <f t="shared" ref="AN167:AN177" si="105">C167</f>
        <v>Pob. Suj</v>
      </c>
      <c r="AO167" s="95" t="str">
        <f t="shared" ref="AO167:AO177" si="106">E167</f>
        <v>META</v>
      </c>
      <c r="AP167" s="95" t="s">
        <v>10</v>
      </c>
      <c r="AQ167" s="96" t="s">
        <v>157</v>
      </c>
    </row>
    <row r="168" spans="1:45" s="137" customFormat="1" ht="18" customHeight="1" thickBot="1" x14ac:dyDescent="0.3">
      <c r="A168" s="97" t="str">
        <f>Config!$B$15</f>
        <v>RED</v>
      </c>
      <c r="B168" s="98">
        <f>SUM(B169:B177)</f>
        <v>3878.4</v>
      </c>
      <c r="C168" s="98">
        <f>SUM(C169:C177)</f>
        <v>3883</v>
      </c>
      <c r="D168" s="98">
        <f>SUM(D169:D177)</f>
        <v>1398</v>
      </c>
      <c r="E168" s="98">
        <f>Config!$D$9</f>
        <v>100</v>
      </c>
      <c r="F168" s="99"/>
      <c r="G168" s="98">
        <f>IFERROR(ROUND(D168*100/C168,1),0)</f>
        <v>36</v>
      </c>
      <c r="H168" s="100">
        <f t="shared" ref="H168:H177" si="107">IF(G168&lt;=$H$3,G168,"")</f>
        <v>36</v>
      </c>
      <c r="I168" s="100" t="str">
        <f t="shared" ref="I168:I177" si="108">IF(G168&gt;$H$3,IF(G168&lt;$I$3,G168,""),"")</f>
        <v/>
      </c>
      <c r="J168" s="98" t="str">
        <f t="shared" ref="J168:J177" si="109">IF(G168&gt;=$I$3,G168,"")</f>
        <v/>
      </c>
      <c r="K168" s="4"/>
      <c r="L168"/>
      <c r="M168"/>
      <c r="N168"/>
      <c r="O168"/>
      <c r="P168"/>
      <c r="Q168"/>
      <c r="R168"/>
      <c r="S168"/>
      <c r="T168"/>
      <c r="U168" s="136"/>
      <c r="V168" s="115" t="str">
        <f>$V$1&amp;"  "&amp;V167&amp;"  "&amp;$V$3&amp;"  "&amp;$V$2</f>
        <v>RED. MOYOBAMBA:  NIÑO MENOR DE 5 AÑOS CON SUPLEMENTO DE VITAMINA A  - POR MICROREDES :   ENERO - DICIEMBRE 2022</v>
      </c>
      <c r="W168" s="170"/>
      <c r="X168" s="13"/>
      <c r="Y168" s="13"/>
      <c r="Z168" s="136"/>
      <c r="AA168" s="13"/>
      <c r="AB168" s="13"/>
      <c r="AC168" s="13"/>
      <c r="AD168" s="13"/>
      <c r="AE168" s="13"/>
      <c r="AF168" s="13"/>
      <c r="AG168" s="127"/>
      <c r="AH168"/>
      <c r="AI168" s="6"/>
      <c r="AJ168" s="6"/>
      <c r="AL168" s="102" t="str">
        <f t="shared" si="104"/>
        <v>RED</v>
      </c>
      <c r="AM168" s="103">
        <f t="shared" si="104"/>
        <v>3878.4</v>
      </c>
      <c r="AN168" s="104">
        <f t="shared" si="105"/>
        <v>3883</v>
      </c>
      <c r="AO168" s="103">
        <f t="shared" si="106"/>
        <v>100</v>
      </c>
      <c r="AP168" s="104">
        <f t="shared" ref="AP168:AP177" si="110">G168</f>
        <v>36</v>
      </c>
      <c r="AQ168" s="104">
        <f t="shared" ref="AQ168:AQ176" si="111">AN168-AO168</f>
        <v>3783</v>
      </c>
    </row>
    <row r="169" spans="1:45" s="137" customFormat="1" ht="18" hidden="1" customHeight="1" x14ac:dyDescent="0.25">
      <c r="A169" s="111" t="str">
        <f>Config!$B$16</f>
        <v>HOSP</v>
      </c>
      <c r="B169" s="106">
        <f>METAS!$AT$23</f>
        <v>0</v>
      </c>
      <c r="C169" s="106">
        <f>ROUNDUP((B169/12)*Config!$C$6,0)</f>
        <v>0</v>
      </c>
      <c r="D169" s="106">
        <f>ACUMULADO!$AT$23</f>
        <v>0</v>
      </c>
      <c r="E169" s="168">
        <f>E168</f>
        <v>100</v>
      </c>
      <c r="F169" s="116"/>
      <c r="G169" s="112">
        <f>IFERROR(ROUND(D169*100/C169,1),0)</f>
        <v>0</v>
      </c>
      <c r="H169" s="113">
        <f t="shared" si="107"/>
        <v>0</v>
      </c>
      <c r="I169" s="113" t="str">
        <f t="shared" si="108"/>
        <v/>
      </c>
      <c r="J169" s="114" t="str">
        <f t="shared" si="109"/>
        <v/>
      </c>
      <c r="K169" s="4"/>
      <c r="L169"/>
      <c r="M169"/>
      <c r="N169"/>
      <c r="O169"/>
      <c r="P169"/>
      <c r="Q169"/>
      <c r="R169"/>
      <c r="S169"/>
      <c r="T169"/>
      <c r="U169" s="136"/>
      <c r="W169" s="13"/>
      <c r="X169" s="13"/>
      <c r="Y169" s="13"/>
      <c r="Z169" s="136"/>
      <c r="AA169" s="13"/>
      <c r="AB169" s="13"/>
      <c r="AC169" s="13"/>
      <c r="AD169" s="13"/>
      <c r="AE169" s="13"/>
      <c r="AF169" s="13"/>
      <c r="AG169" s="127"/>
      <c r="AH169"/>
      <c r="AI169" s="6"/>
      <c r="AJ169" s="6"/>
      <c r="AL169" s="41" t="str">
        <f t="shared" si="104"/>
        <v>HOSP</v>
      </c>
      <c r="AM169" s="43">
        <f t="shared" si="104"/>
        <v>0</v>
      </c>
      <c r="AN169" s="43">
        <f t="shared" si="105"/>
        <v>0</v>
      </c>
      <c r="AO169" s="42">
        <f t="shared" si="106"/>
        <v>100</v>
      </c>
      <c r="AP169" s="161">
        <f t="shared" si="110"/>
        <v>0</v>
      </c>
      <c r="AQ169" s="44">
        <f t="shared" si="111"/>
        <v>-100</v>
      </c>
    </row>
    <row r="170" spans="1:45" s="137" customFormat="1" ht="18" customHeight="1" x14ac:dyDescent="0.25">
      <c r="A170" s="111" t="str">
        <f>Config!$B$17</f>
        <v>LLUI</v>
      </c>
      <c r="B170" s="106">
        <f>METAS!$AU$23</f>
        <v>1609.1999999999998</v>
      </c>
      <c r="C170" s="79">
        <f>ROUNDUP((B170/12)*Config!$C$6,0)</f>
        <v>1610</v>
      </c>
      <c r="D170" s="106">
        <f>ACUMULADO!$AU$23</f>
        <v>859</v>
      </c>
      <c r="E170" s="168">
        <f t="shared" ref="E170:E177" si="112">E169</f>
        <v>100</v>
      </c>
      <c r="F170" s="116"/>
      <c r="G170" s="112">
        <f>IFERROR(ROUND(D170*100/C170,1),0)</f>
        <v>53.4</v>
      </c>
      <c r="H170" s="113">
        <f t="shared" si="107"/>
        <v>53.4</v>
      </c>
      <c r="I170" s="113" t="str">
        <f t="shared" si="108"/>
        <v/>
      </c>
      <c r="J170" s="114" t="str">
        <f t="shared" si="109"/>
        <v/>
      </c>
      <c r="K170" s="4"/>
      <c r="L170"/>
      <c r="M170"/>
      <c r="N170"/>
      <c r="O170"/>
      <c r="P170"/>
      <c r="Q170"/>
      <c r="R170"/>
      <c r="S170"/>
      <c r="T170"/>
      <c r="U170" s="136"/>
      <c r="V170" s="78"/>
      <c r="W170" s="139"/>
      <c r="X170" s="139"/>
      <c r="Y170" s="13"/>
      <c r="Z170" s="136"/>
      <c r="AA170" s="13"/>
      <c r="AB170" s="13"/>
      <c r="AC170" s="13"/>
      <c r="AD170" s="13"/>
      <c r="AE170" s="13"/>
      <c r="AF170" s="13"/>
      <c r="AG170" s="127"/>
      <c r="AH170"/>
      <c r="AI170" s="6"/>
      <c r="AJ170" s="6"/>
      <c r="AL170" s="41" t="str">
        <f t="shared" si="104"/>
        <v>LLUI</v>
      </c>
      <c r="AM170" s="43">
        <f t="shared" si="104"/>
        <v>1609.1999999999998</v>
      </c>
      <c r="AN170" s="43">
        <f t="shared" si="105"/>
        <v>1610</v>
      </c>
      <c r="AO170" s="42">
        <f t="shared" si="106"/>
        <v>100</v>
      </c>
      <c r="AP170" s="161">
        <f t="shared" si="110"/>
        <v>53.4</v>
      </c>
      <c r="AQ170" s="44">
        <f t="shared" si="111"/>
        <v>1510</v>
      </c>
    </row>
    <row r="171" spans="1:45" s="137" customFormat="1" ht="18" customHeight="1" x14ac:dyDescent="0.25">
      <c r="A171" s="111" t="str">
        <f>Config!$B$18</f>
        <v>JERI</v>
      </c>
      <c r="B171" s="106">
        <f>METAS!$AV$23</f>
        <v>160.19999999999999</v>
      </c>
      <c r="C171" s="79">
        <f>ROUNDUP((B171/12)*Config!$C$6,0)</f>
        <v>161</v>
      </c>
      <c r="D171" s="106">
        <f>ACUMULADO!$AV$23</f>
        <v>57</v>
      </c>
      <c r="E171" s="168">
        <f t="shared" si="112"/>
        <v>100</v>
      </c>
      <c r="F171" s="116"/>
      <c r="G171" s="112">
        <f t="shared" ref="G171" si="113">IFERROR(ROUND(D171*100/C171,1),0)</f>
        <v>35.4</v>
      </c>
      <c r="H171" s="113">
        <f t="shared" si="107"/>
        <v>35.4</v>
      </c>
      <c r="I171" s="113" t="str">
        <f t="shared" si="108"/>
        <v/>
      </c>
      <c r="J171" s="114" t="str">
        <f t="shared" si="109"/>
        <v/>
      </c>
      <c r="K171" s="4"/>
      <c r="L171"/>
      <c r="M171"/>
      <c r="N171"/>
      <c r="O171"/>
      <c r="P171"/>
      <c r="Q171"/>
      <c r="R171"/>
      <c r="S171"/>
      <c r="T171"/>
      <c r="U171" s="136"/>
      <c r="V171" s="78"/>
      <c r="W171" s="13"/>
      <c r="X171" s="13"/>
      <c r="Y171" s="13"/>
      <c r="Z171" s="136"/>
      <c r="AA171" s="13"/>
      <c r="AB171" s="13"/>
      <c r="AC171" s="13"/>
      <c r="AD171" s="13"/>
      <c r="AE171" s="13"/>
      <c r="AF171" s="13"/>
      <c r="AG171" s="127"/>
      <c r="AH171"/>
      <c r="AI171" s="6"/>
      <c r="AJ171" s="6"/>
      <c r="AL171" s="41" t="str">
        <f t="shared" si="104"/>
        <v>JERI</v>
      </c>
      <c r="AM171" s="43">
        <f t="shared" si="104"/>
        <v>160.19999999999999</v>
      </c>
      <c r="AN171" s="43">
        <f t="shared" si="105"/>
        <v>161</v>
      </c>
      <c r="AO171" s="42">
        <f t="shared" si="106"/>
        <v>100</v>
      </c>
      <c r="AP171" s="161">
        <f t="shared" si="110"/>
        <v>35.4</v>
      </c>
      <c r="AQ171" s="44">
        <f t="shared" si="111"/>
        <v>61</v>
      </c>
    </row>
    <row r="172" spans="1:45" s="137" customFormat="1" ht="18" customHeight="1" x14ac:dyDescent="0.25">
      <c r="A172" s="111" t="str">
        <f>Config!$B$19</f>
        <v>YANT</v>
      </c>
      <c r="B172" s="106">
        <f>METAS!$AW$23</f>
        <v>290.7</v>
      </c>
      <c r="C172" s="79">
        <f>ROUNDUP((B172/12)*Config!$C$6,0)</f>
        <v>291</v>
      </c>
      <c r="D172" s="106">
        <f>ACUMULADO!$AW$23</f>
        <v>53</v>
      </c>
      <c r="E172" s="168">
        <f t="shared" si="112"/>
        <v>100</v>
      </c>
      <c r="F172" s="116"/>
      <c r="G172" s="112">
        <f>IFERROR(ROUND(D172*100/C172,1),0)</f>
        <v>18.2</v>
      </c>
      <c r="H172" s="113">
        <f t="shared" si="107"/>
        <v>18.2</v>
      </c>
      <c r="I172" s="113" t="str">
        <f t="shared" si="108"/>
        <v/>
      </c>
      <c r="J172" s="114" t="str">
        <f t="shared" si="109"/>
        <v/>
      </c>
      <c r="K172" s="4"/>
      <c r="L172"/>
      <c r="M172"/>
      <c r="N172"/>
      <c r="O172"/>
      <c r="P172"/>
      <c r="Q172"/>
      <c r="R172"/>
      <c r="S172"/>
      <c r="T172"/>
      <c r="U172" s="136"/>
      <c r="V172" s="169"/>
      <c r="W172" s="13"/>
      <c r="X172" s="13"/>
      <c r="Y172" s="13"/>
      <c r="Z172" s="136"/>
      <c r="AA172" s="13"/>
      <c r="AB172" s="13"/>
      <c r="AC172" s="13"/>
      <c r="AD172" s="13"/>
      <c r="AE172" s="13"/>
      <c r="AF172" s="13"/>
      <c r="AG172" s="127"/>
      <c r="AH172"/>
      <c r="AI172" s="6"/>
      <c r="AJ172" s="6"/>
      <c r="AL172" s="41" t="str">
        <f t="shared" si="104"/>
        <v>YANT</v>
      </c>
      <c r="AM172" s="43">
        <f t="shared" si="104"/>
        <v>290.7</v>
      </c>
      <c r="AN172" s="43">
        <f t="shared" si="105"/>
        <v>291</v>
      </c>
      <c r="AO172" s="42">
        <f t="shared" si="106"/>
        <v>100</v>
      </c>
      <c r="AP172" s="161">
        <f t="shared" si="110"/>
        <v>18.2</v>
      </c>
      <c r="AQ172" s="44">
        <f t="shared" si="111"/>
        <v>191</v>
      </c>
    </row>
    <row r="173" spans="1:45" s="137" customFormat="1" ht="18" customHeight="1" x14ac:dyDescent="0.25">
      <c r="A173" s="111" t="str">
        <f>Config!$B$20</f>
        <v>SORI</v>
      </c>
      <c r="B173" s="106">
        <f>METAS!$AX$23</f>
        <v>752.1</v>
      </c>
      <c r="C173" s="79">
        <f>ROUNDUP((B173/12)*Config!$C$6,0)</f>
        <v>753</v>
      </c>
      <c r="D173" s="106">
        <f>ACUMULADO!$AX$23</f>
        <v>81</v>
      </c>
      <c r="E173" s="168">
        <f t="shared" si="112"/>
        <v>100</v>
      </c>
      <c r="F173" s="116"/>
      <c r="G173" s="112">
        <f t="shared" ref="G173" si="114">IFERROR(ROUND(D173*100/C173,1),0)</f>
        <v>10.8</v>
      </c>
      <c r="H173" s="113">
        <f t="shared" si="107"/>
        <v>10.8</v>
      </c>
      <c r="I173" s="113" t="str">
        <f t="shared" si="108"/>
        <v/>
      </c>
      <c r="J173" s="114" t="str">
        <f t="shared" si="109"/>
        <v/>
      </c>
      <c r="K173" s="4"/>
      <c r="L173"/>
      <c r="M173"/>
      <c r="N173"/>
      <c r="O173"/>
      <c r="P173"/>
      <c r="Q173"/>
      <c r="R173"/>
      <c r="S173"/>
      <c r="T173"/>
      <c r="U173" s="136"/>
      <c r="V173" s="74"/>
      <c r="W173" s="13"/>
      <c r="X173" s="13"/>
      <c r="Y173" s="13"/>
      <c r="Z173" s="136"/>
      <c r="AA173" s="13"/>
      <c r="AB173" s="13"/>
      <c r="AC173" s="13"/>
      <c r="AD173" s="13"/>
      <c r="AE173" s="13"/>
      <c r="AF173" s="13"/>
      <c r="AG173" s="127"/>
      <c r="AH173"/>
      <c r="AI173" s="6"/>
      <c r="AJ173" s="6"/>
      <c r="AL173" s="41" t="str">
        <f t="shared" si="104"/>
        <v>SORI</v>
      </c>
      <c r="AM173" s="43">
        <f t="shared" si="104"/>
        <v>752.1</v>
      </c>
      <c r="AN173" s="43">
        <f t="shared" si="105"/>
        <v>753</v>
      </c>
      <c r="AO173" s="42">
        <f t="shared" si="106"/>
        <v>100</v>
      </c>
      <c r="AP173" s="161">
        <f t="shared" si="110"/>
        <v>10.8</v>
      </c>
      <c r="AQ173" s="44">
        <f t="shared" si="111"/>
        <v>653</v>
      </c>
    </row>
    <row r="174" spans="1:45" s="137" customFormat="1" ht="18" customHeight="1" x14ac:dyDescent="0.25">
      <c r="A174" s="111" t="str">
        <f>Config!$B$21</f>
        <v>JEPE</v>
      </c>
      <c r="B174" s="106">
        <f>METAS!$AY$23</f>
        <v>309.90000000000003</v>
      </c>
      <c r="C174" s="79">
        <f>ROUNDUP((B174/12)*Config!$C$6,0)</f>
        <v>310</v>
      </c>
      <c r="D174" s="106">
        <f>ACUMULADO!$AY$23</f>
        <v>13</v>
      </c>
      <c r="E174" s="168">
        <f t="shared" si="112"/>
        <v>100</v>
      </c>
      <c r="F174" s="116"/>
      <c r="G174" s="112">
        <f>IFERROR(ROUND(D174*100/C174,1),0)</f>
        <v>4.2</v>
      </c>
      <c r="H174" s="113">
        <f t="shared" si="107"/>
        <v>4.2</v>
      </c>
      <c r="I174" s="113" t="str">
        <f t="shared" si="108"/>
        <v/>
      </c>
      <c r="J174" s="114" t="str">
        <f t="shared" si="109"/>
        <v/>
      </c>
      <c r="K174" s="4"/>
      <c r="L174"/>
      <c r="M174"/>
      <c r="N174"/>
      <c r="O174"/>
      <c r="P174"/>
      <c r="Q174"/>
      <c r="R174"/>
      <c r="S174"/>
      <c r="T174"/>
      <c r="U174" s="136"/>
      <c r="V174" s="74"/>
      <c r="W174" s="127"/>
      <c r="X174" s="127"/>
      <c r="Y174" s="13"/>
      <c r="Z174" s="136"/>
      <c r="AA174" s="13"/>
      <c r="AB174" s="13"/>
      <c r="AC174" s="13"/>
      <c r="AD174" s="13"/>
      <c r="AE174" s="13"/>
      <c r="AF174" s="13"/>
      <c r="AG174" s="127"/>
      <c r="AH174"/>
      <c r="AI174" s="6"/>
      <c r="AJ174" s="6"/>
      <c r="AL174" s="41" t="str">
        <f t="shared" si="104"/>
        <v>JEPE</v>
      </c>
      <c r="AM174" s="43">
        <f t="shared" si="104"/>
        <v>309.90000000000003</v>
      </c>
      <c r="AN174" s="43">
        <f t="shared" si="104"/>
        <v>310</v>
      </c>
      <c r="AO174" s="42">
        <f>E174</f>
        <v>100</v>
      </c>
      <c r="AP174" s="161">
        <f>G174</f>
        <v>4.2</v>
      </c>
      <c r="AQ174" s="44">
        <f>AN174-AO174</f>
        <v>210</v>
      </c>
    </row>
    <row r="175" spans="1:45" s="137" customFormat="1" ht="18" customHeight="1" x14ac:dyDescent="0.25">
      <c r="A175" s="111" t="str">
        <f>Config!$B$22</f>
        <v>ROQU</v>
      </c>
      <c r="B175" s="106">
        <f>METAS!$AZ$23</f>
        <v>270.3</v>
      </c>
      <c r="C175" s="79">
        <f>ROUNDUP((B175/12)*Config!$C$6,0)</f>
        <v>271</v>
      </c>
      <c r="D175" s="106">
        <f>ACUMULADO!$AZ$23</f>
        <v>145</v>
      </c>
      <c r="E175" s="168">
        <f t="shared" si="112"/>
        <v>100</v>
      </c>
      <c r="F175" s="116"/>
      <c r="G175" s="112">
        <f>IFERROR(ROUND(D175*100/C175,1),0)</f>
        <v>53.5</v>
      </c>
      <c r="H175" s="113">
        <f t="shared" si="107"/>
        <v>53.5</v>
      </c>
      <c r="I175" s="113" t="str">
        <f t="shared" si="108"/>
        <v/>
      </c>
      <c r="J175" s="114" t="str">
        <f t="shared" si="109"/>
        <v/>
      </c>
      <c r="K175" s="4"/>
      <c r="L175"/>
      <c r="M175"/>
      <c r="N175"/>
      <c r="O175"/>
      <c r="P175"/>
      <c r="Q175"/>
      <c r="R175"/>
      <c r="S175"/>
      <c r="T175"/>
      <c r="U175" s="136"/>
      <c r="W175" s="13"/>
      <c r="X175" s="13"/>
      <c r="Y175" s="13"/>
      <c r="Z175" s="136"/>
      <c r="AA175" s="13"/>
      <c r="AB175" s="13"/>
      <c r="AC175" s="13"/>
      <c r="AD175" s="13"/>
      <c r="AE175" s="13"/>
      <c r="AF175" s="13"/>
      <c r="AG175" s="127"/>
      <c r="AH175"/>
      <c r="AI175" s="6"/>
      <c r="AJ175" s="6"/>
      <c r="AL175" s="41" t="str">
        <f t="shared" si="104"/>
        <v>ROQU</v>
      </c>
      <c r="AM175" s="43">
        <f t="shared" si="104"/>
        <v>270.3</v>
      </c>
      <c r="AN175" s="43">
        <f t="shared" si="104"/>
        <v>271</v>
      </c>
      <c r="AO175" s="42">
        <f>E175</f>
        <v>100</v>
      </c>
      <c r="AP175" s="161">
        <f>G175</f>
        <v>53.5</v>
      </c>
      <c r="AQ175" s="44">
        <f>AN175-AO175</f>
        <v>171</v>
      </c>
    </row>
    <row r="176" spans="1:45" s="137" customFormat="1" ht="18" customHeight="1" x14ac:dyDescent="0.25">
      <c r="A176" s="111" t="str">
        <f>Config!$B$23</f>
        <v>CALZ</v>
      </c>
      <c r="B176" s="106">
        <f>METAS!$BA$23</f>
        <v>230.70000000000002</v>
      </c>
      <c r="C176" s="79">
        <f>ROUNDUP((B176/12)*Config!$C$6,0)</f>
        <v>231</v>
      </c>
      <c r="D176" s="106">
        <f>ACUMULADO!$BA$23</f>
        <v>181</v>
      </c>
      <c r="E176" s="168">
        <f t="shared" si="112"/>
        <v>100</v>
      </c>
      <c r="F176" s="116"/>
      <c r="G176" s="112">
        <f t="shared" ref="G176:G177" si="115">IFERROR(ROUND(D176*100/C176,1),0)</f>
        <v>78.400000000000006</v>
      </c>
      <c r="H176" s="113">
        <f t="shared" si="107"/>
        <v>78.400000000000006</v>
      </c>
      <c r="I176" s="113" t="str">
        <f t="shared" si="108"/>
        <v/>
      </c>
      <c r="J176" s="114" t="str">
        <f t="shared" si="109"/>
        <v/>
      </c>
      <c r="K176" s="4"/>
      <c r="L176"/>
      <c r="M176"/>
      <c r="N176"/>
      <c r="O176"/>
      <c r="P176"/>
      <c r="Q176"/>
      <c r="R176"/>
      <c r="S176"/>
      <c r="T176"/>
      <c r="U176" s="136"/>
      <c r="V176" s="74"/>
      <c r="W176" s="13"/>
      <c r="X176" s="13"/>
      <c r="Y176" s="13"/>
      <c r="Z176" s="136"/>
      <c r="AA176" s="13"/>
      <c r="AB176" s="13"/>
      <c r="AC176" s="13"/>
      <c r="AD176" s="13"/>
      <c r="AE176" s="13"/>
      <c r="AF176" s="13"/>
      <c r="AG176" s="127"/>
      <c r="AH176"/>
      <c r="AI176" s="6"/>
      <c r="AJ176" s="6"/>
      <c r="AL176" s="41" t="str">
        <f t="shared" si="104"/>
        <v>CALZ</v>
      </c>
      <c r="AM176" s="43">
        <f t="shared" si="104"/>
        <v>230.70000000000002</v>
      </c>
      <c r="AN176" s="43">
        <f t="shared" si="105"/>
        <v>231</v>
      </c>
      <c r="AO176" s="42">
        <f t="shared" si="106"/>
        <v>100</v>
      </c>
      <c r="AP176" s="161">
        <f t="shared" si="110"/>
        <v>78.400000000000006</v>
      </c>
      <c r="AQ176" s="44">
        <f t="shared" si="111"/>
        <v>131</v>
      </c>
    </row>
    <row r="177" spans="1:43" s="137" customFormat="1" ht="18" customHeight="1" x14ac:dyDescent="0.25">
      <c r="A177" s="111" t="str">
        <f>Config!$B$24</f>
        <v>PUEB</v>
      </c>
      <c r="B177" s="106">
        <f>METAS!$BB$23</f>
        <v>255.29999999999998</v>
      </c>
      <c r="C177" s="79">
        <f>ROUNDUP((B177/12)*Config!$C$6,0)</f>
        <v>256</v>
      </c>
      <c r="D177" s="106">
        <f>ACUMULADO!$BB$23</f>
        <v>9</v>
      </c>
      <c r="E177" s="168">
        <f t="shared" si="112"/>
        <v>100</v>
      </c>
      <c r="F177" s="116"/>
      <c r="G177" s="112">
        <f t="shared" si="115"/>
        <v>3.5</v>
      </c>
      <c r="H177" s="113">
        <f t="shared" si="107"/>
        <v>3.5</v>
      </c>
      <c r="I177" s="113" t="str">
        <f t="shared" si="108"/>
        <v/>
      </c>
      <c r="J177" s="114" t="str">
        <f t="shared" si="109"/>
        <v/>
      </c>
      <c r="K177" s="4"/>
      <c r="L177"/>
      <c r="M177"/>
      <c r="N177"/>
      <c r="O177"/>
      <c r="P177"/>
      <c r="Q177"/>
      <c r="R177"/>
      <c r="S177"/>
      <c r="T177"/>
      <c r="U177" s="136"/>
      <c r="W177" s="13"/>
      <c r="X177" s="13"/>
      <c r="Y177" s="13"/>
      <c r="Z177" s="136"/>
      <c r="AA177" s="13"/>
      <c r="AB177" s="13"/>
      <c r="AC177" s="13"/>
      <c r="AD177" s="13"/>
      <c r="AE177" s="13"/>
      <c r="AF177" s="13"/>
      <c r="AG177" s="127"/>
      <c r="AH177"/>
      <c r="AI177" s="6"/>
      <c r="AJ177" s="6"/>
      <c r="AL177" s="41" t="str">
        <f>A177</f>
        <v>PUEB</v>
      </c>
      <c r="AM177" s="43">
        <f t="shared" si="104"/>
        <v>255.29999999999998</v>
      </c>
      <c r="AN177" s="43">
        <f t="shared" si="105"/>
        <v>256</v>
      </c>
      <c r="AO177" s="42">
        <f t="shared" si="106"/>
        <v>100</v>
      </c>
      <c r="AP177" s="161">
        <f t="shared" si="110"/>
        <v>3.5</v>
      </c>
      <c r="AQ177" s="44">
        <f>AN177-AO177</f>
        <v>156</v>
      </c>
    </row>
    <row r="178" spans="1:43" s="137" customFormat="1" ht="18" customHeight="1" x14ac:dyDescent="0.25">
      <c r="A178" s="141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 s="136"/>
      <c r="V178" s="74"/>
      <c r="W178" s="13"/>
      <c r="X178" s="13"/>
      <c r="Y178" s="13"/>
      <c r="Z178" s="136"/>
      <c r="AA178" s="13"/>
      <c r="AB178" s="13"/>
      <c r="AC178" s="13"/>
      <c r="AD178" s="13"/>
      <c r="AE178" s="13"/>
      <c r="AF178" s="13"/>
      <c r="AG178" s="127"/>
      <c r="AH178"/>
      <c r="AI178"/>
      <c r="AJ178"/>
      <c r="AO178"/>
      <c r="AP178" s="4"/>
    </row>
    <row r="179" spans="1:43" s="137" customFormat="1" ht="18" customHeight="1" x14ac:dyDescent="0.25">
      <c r="A179" s="141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 s="136"/>
      <c r="V179" s="74"/>
      <c r="W179" s="13"/>
      <c r="X179" s="13"/>
      <c r="Y179" s="13"/>
      <c r="Z179" s="136"/>
      <c r="AA179" s="13"/>
      <c r="AB179" s="13"/>
      <c r="AC179" s="13"/>
      <c r="AD179" s="13"/>
      <c r="AE179" s="13"/>
      <c r="AF179" s="13"/>
      <c r="AG179" s="127"/>
      <c r="AH179"/>
      <c r="AI179"/>
      <c r="AJ179"/>
      <c r="AO179"/>
      <c r="AP179" s="4"/>
    </row>
    <row r="180" spans="1:43" s="137" customFormat="1" ht="18" customHeight="1" x14ac:dyDescent="0.25">
      <c r="A180" s="141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 s="136"/>
      <c r="V180" s="74"/>
      <c r="W180" s="13"/>
      <c r="X180" s="13"/>
      <c r="Y180" s="13"/>
      <c r="Z180" s="136"/>
      <c r="AA180" s="13"/>
      <c r="AB180" s="13"/>
      <c r="AC180" s="13"/>
      <c r="AD180" s="13"/>
      <c r="AE180" s="13"/>
      <c r="AF180" s="13"/>
      <c r="AG180" s="127"/>
      <c r="AH180"/>
      <c r="AI180"/>
      <c r="AJ180"/>
      <c r="AO180"/>
      <c r="AP180" s="4"/>
    </row>
    <row r="181" spans="1:43" s="137" customFormat="1" ht="18" customHeight="1" x14ac:dyDescent="0.25">
      <c r="A181" s="141"/>
      <c r="H181"/>
      <c r="I181"/>
      <c r="J181"/>
      <c r="K181" s="14"/>
      <c r="L181"/>
      <c r="M181"/>
      <c r="N181"/>
      <c r="O181"/>
      <c r="P181"/>
      <c r="Q181"/>
      <c r="R181"/>
      <c r="S181"/>
      <c r="T181"/>
      <c r="U181" s="136"/>
      <c r="V181" s="74"/>
      <c r="W181" s="13"/>
      <c r="X181" s="13"/>
      <c r="Y181" s="13"/>
      <c r="Z181" s="136"/>
      <c r="AA181" s="13"/>
      <c r="AB181" s="13"/>
      <c r="AC181" s="13"/>
      <c r="AD181" s="13"/>
      <c r="AE181" s="13"/>
      <c r="AF181" s="13"/>
      <c r="AG181" s="127"/>
      <c r="AH181"/>
      <c r="AI181"/>
      <c r="AJ181"/>
      <c r="AO181"/>
      <c r="AP181" s="4"/>
    </row>
    <row r="182" spans="1:43" s="137" customFormat="1" ht="18" customHeight="1" x14ac:dyDescent="0.25">
      <c r="A182" s="141"/>
      <c r="H182"/>
      <c r="I182"/>
      <c r="J182"/>
      <c r="K182" s="14"/>
      <c r="L182"/>
      <c r="M182"/>
      <c r="N182"/>
      <c r="O182"/>
      <c r="P182"/>
      <c r="Q182"/>
      <c r="R182"/>
      <c r="S182"/>
      <c r="T182"/>
      <c r="U182" s="136"/>
      <c r="V182" s="74"/>
      <c r="W182" s="13"/>
      <c r="X182" s="13"/>
      <c r="Y182" s="13"/>
      <c r="Z182" s="136"/>
      <c r="AA182" s="13"/>
      <c r="AB182" s="13"/>
      <c r="AC182" s="13"/>
      <c r="AD182" s="13"/>
      <c r="AE182" s="13"/>
      <c r="AF182" s="13"/>
      <c r="AG182" s="127"/>
      <c r="AH182"/>
      <c r="AI182"/>
      <c r="AJ182"/>
      <c r="AO182"/>
      <c r="AP182" s="4"/>
    </row>
    <row r="183" spans="1:43" s="137" customFormat="1" ht="18" customHeight="1" x14ac:dyDescent="0.25">
      <c r="A183" s="5"/>
      <c r="B183"/>
      <c r="C183" s="81"/>
      <c r="D183" s="82"/>
      <c r="E183" s="82"/>
      <c r="F183" s="83"/>
      <c r="G183" s="83"/>
      <c r="H183" s="83"/>
      <c r="I183" s="164"/>
      <c r="J183" s="165"/>
      <c r="K183"/>
      <c r="L183"/>
      <c r="M183"/>
      <c r="N183"/>
      <c r="O183"/>
      <c r="P183"/>
      <c r="Q183"/>
      <c r="R183"/>
      <c r="S183"/>
      <c r="T183"/>
      <c r="U183" s="136"/>
      <c r="V183" s="74"/>
      <c r="W183" s="13"/>
      <c r="X183" s="13"/>
      <c r="Y183" s="13"/>
      <c r="Z183" s="136"/>
      <c r="AA183" s="13"/>
      <c r="AB183" s="13"/>
      <c r="AC183" s="13"/>
      <c r="AD183" s="13"/>
      <c r="AE183" s="13"/>
      <c r="AF183" s="13"/>
      <c r="AG183" s="127"/>
      <c r="AH183"/>
      <c r="AI183"/>
      <c r="AJ183"/>
      <c r="AO183"/>
      <c r="AP183" s="4"/>
    </row>
    <row r="184" spans="1:43" s="137" customFormat="1" ht="18" customHeight="1" x14ac:dyDescent="0.25">
      <c r="A184" s="5"/>
      <c r="B184"/>
      <c r="C184" s="81"/>
      <c r="D184" s="82"/>
      <c r="E184" s="82"/>
      <c r="F184" s="83"/>
      <c r="G184" s="83"/>
      <c r="H184" s="83"/>
      <c r="I184" s="164"/>
      <c r="J184" s="165"/>
      <c r="K184"/>
      <c r="L184"/>
      <c r="M184"/>
      <c r="N184"/>
      <c r="O184"/>
      <c r="P184"/>
      <c r="Q184"/>
      <c r="R184"/>
      <c r="S184"/>
      <c r="T184"/>
      <c r="U184" s="136"/>
      <c r="W184" s="13"/>
      <c r="X184" s="13"/>
      <c r="Y184" s="13"/>
      <c r="Z184" s="136"/>
      <c r="AA184" s="13"/>
      <c r="AB184" s="13"/>
      <c r="AC184" s="13"/>
      <c r="AD184" s="13"/>
      <c r="AE184" s="13"/>
      <c r="AF184" s="13"/>
      <c r="AG184" s="127"/>
      <c r="AH184"/>
      <c r="AI184"/>
      <c r="AJ184"/>
      <c r="AO184"/>
      <c r="AP184" s="4"/>
    </row>
    <row r="185" spans="1:43" s="137" customFormat="1" ht="18" customHeight="1" x14ac:dyDescent="0.25">
      <c r="A185" s="5"/>
      <c r="B185"/>
      <c r="C185" s="81"/>
      <c r="D185" s="82"/>
      <c r="E185" s="82"/>
      <c r="F185" s="83"/>
      <c r="G185" s="83"/>
      <c r="H185" s="83"/>
      <c r="I185" s="164"/>
      <c r="J185" s="165"/>
      <c r="K185"/>
      <c r="L185"/>
      <c r="M185"/>
      <c r="N185"/>
      <c r="O185"/>
      <c r="P185"/>
      <c r="Q185"/>
      <c r="R185"/>
      <c r="S185"/>
      <c r="T185"/>
      <c r="U185" s="136"/>
      <c r="W185" s="13"/>
      <c r="X185" s="13"/>
      <c r="Y185" s="13"/>
      <c r="Z185" s="136"/>
      <c r="AA185" s="13"/>
      <c r="AB185" s="13"/>
      <c r="AC185" s="13"/>
      <c r="AD185" s="13"/>
      <c r="AE185" s="13"/>
      <c r="AF185" s="13"/>
      <c r="AG185" s="127"/>
      <c r="AH185"/>
      <c r="AI185"/>
      <c r="AJ185"/>
      <c r="AO185"/>
      <c r="AP185" s="4"/>
    </row>
    <row r="186" spans="1:43" s="137" customFormat="1" ht="18" customHeight="1" x14ac:dyDescent="0.25">
      <c r="A186" s="5"/>
      <c r="B186"/>
      <c r="C186" s="81"/>
      <c r="D186" s="82"/>
      <c r="E186" s="82"/>
      <c r="F186" s="83"/>
      <c r="G186" s="83"/>
      <c r="H186" s="83"/>
      <c r="I186" s="164"/>
      <c r="J186" s="165"/>
      <c r="K186"/>
      <c r="L186"/>
      <c r="M186"/>
      <c r="N186"/>
      <c r="O186"/>
      <c r="P186"/>
      <c r="Q186"/>
      <c r="R186"/>
      <c r="S186"/>
      <c r="T186"/>
      <c r="U186" s="136"/>
      <c r="W186" s="13"/>
      <c r="X186" s="13"/>
      <c r="Y186" s="13"/>
      <c r="Z186" s="136"/>
      <c r="AA186" s="13"/>
      <c r="AB186" s="13"/>
      <c r="AC186" s="13"/>
      <c r="AD186" s="13"/>
      <c r="AE186" s="13"/>
      <c r="AF186" s="13"/>
      <c r="AG186" s="127"/>
      <c r="AH186"/>
      <c r="AI186"/>
      <c r="AJ186"/>
      <c r="AO186"/>
      <c r="AP186" s="4"/>
    </row>
    <row r="187" spans="1:43" s="137" customFormat="1" ht="18" customHeight="1" x14ac:dyDescent="0.25">
      <c r="A187" s="5" t="str">
        <f>METAS!$B$24</f>
        <v>NIÑOS DE 6 A 11 MESES DE EDAD CON DOSAJE DE HEMOGLOBINA</v>
      </c>
      <c r="B187"/>
      <c r="C187" s="81"/>
      <c r="D187" s="82"/>
      <c r="E187" s="82"/>
      <c r="F187" s="83"/>
      <c r="G187" s="83"/>
      <c r="H187" s="83"/>
      <c r="I187" s="167"/>
      <c r="J187" s="165"/>
      <c r="K187"/>
      <c r="L187"/>
      <c r="M187"/>
      <c r="N187"/>
      <c r="O187"/>
      <c r="P187"/>
      <c r="Q187"/>
      <c r="R187"/>
      <c r="S187"/>
      <c r="T187"/>
      <c r="U187" s="136"/>
      <c r="V187" s="78" t="str">
        <f>A187</f>
        <v>NIÑOS DE 6 A 11 MESES DE EDAD CON DOSAJE DE HEMOGLOBINA</v>
      </c>
      <c r="W187" s="13"/>
      <c r="X187" s="13"/>
      <c r="Y187" s="13"/>
      <c r="Z187" s="136"/>
      <c r="AA187" s="13"/>
      <c r="AB187" s="13"/>
      <c r="AC187" s="13"/>
      <c r="AD187" s="13"/>
      <c r="AE187" s="13"/>
      <c r="AF187" s="13"/>
      <c r="AG187" s="127"/>
      <c r="AH187"/>
      <c r="AI187"/>
      <c r="AJ187"/>
      <c r="AL187" t="str">
        <f t="shared" ref="AL187:AN198" si="116">A187</f>
        <v>NIÑOS DE 6 A 11 MESES DE EDAD CON DOSAJE DE HEMOGLOBINA</v>
      </c>
      <c r="AM187"/>
      <c r="AN187"/>
      <c r="AO187"/>
      <c r="AP187" s="4"/>
      <c r="AQ187"/>
    </row>
    <row r="188" spans="1:43" s="137" customFormat="1" ht="48" customHeight="1" thickBot="1" x14ac:dyDescent="0.3">
      <c r="A188" s="86" t="s">
        <v>2</v>
      </c>
      <c r="B188" s="87" t="s">
        <v>199</v>
      </c>
      <c r="C188" s="88" t="s">
        <v>117</v>
      </c>
      <c r="D188" s="87" t="s">
        <v>204</v>
      </c>
      <c r="E188" s="87" t="s">
        <v>1</v>
      </c>
      <c r="F188" s="89"/>
      <c r="G188" s="90" t="s">
        <v>88</v>
      </c>
      <c r="H188" s="91" t="str">
        <f>"DEFICIENTE &lt; = "&amp;$H$3</f>
        <v>DEFICIENTE &lt; = 90</v>
      </c>
      <c r="I188" s="91" t="str">
        <f>"PROCESO &gt; "&amp;$H$3&amp;"  -  &lt; "&amp;$I$3</f>
        <v>PROCESO &gt; 90  -  &lt; 100</v>
      </c>
      <c r="J188" s="91" t="str">
        <f>"OPTIMO &gt; = "&amp;$I$3</f>
        <v>OPTIMO &gt; = 100</v>
      </c>
      <c r="K188"/>
      <c r="L188"/>
      <c r="M188"/>
      <c r="N188"/>
      <c r="O188"/>
      <c r="P188"/>
      <c r="Q188"/>
      <c r="R188"/>
      <c r="S188"/>
      <c r="T188"/>
      <c r="U188" s="136"/>
      <c r="V188" s="115" t="str">
        <f>$V$1&amp;"  "&amp;V187&amp;"  "&amp;$V$3&amp;"  "&amp;$V$2</f>
        <v>RED. MOYOBAMBA:  NIÑOS DE 6 A 11 MESES DE EDAD CON DOSAJE DE HEMOGLOBINA  - POR MICROREDES :   ENERO - DICIEMBRE 2022</v>
      </c>
      <c r="W188" s="13"/>
      <c r="X188" s="13"/>
      <c r="Y188" s="13"/>
      <c r="Z188" s="136"/>
      <c r="AA188" s="13"/>
      <c r="AB188" s="13"/>
      <c r="AC188" s="13"/>
      <c r="AD188" s="13"/>
      <c r="AE188" s="13"/>
      <c r="AF188" s="13"/>
      <c r="AG188" s="127"/>
      <c r="AH188"/>
      <c r="AI188"/>
      <c r="AJ188"/>
      <c r="AL188" s="92" t="str">
        <f t="shared" si="116"/>
        <v>ESTABLECIMIENTOS</v>
      </c>
      <c r="AM188" s="93" t="str">
        <f t="shared" si="116"/>
        <v>Meta. Anual</v>
      </c>
      <c r="AN188" s="94" t="str">
        <f t="shared" si="116"/>
        <v>Pob. Suj</v>
      </c>
      <c r="AO188" s="95" t="str">
        <f t="shared" ref="AO188:AO197" si="117">G188</f>
        <v>%</v>
      </c>
      <c r="AP188" s="95" t="s">
        <v>16</v>
      </c>
      <c r="AQ188" s="96"/>
    </row>
    <row r="189" spans="1:43" s="137" customFormat="1" ht="18" customHeight="1" thickBot="1" x14ac:dyDescent="0.3">
      <c r="A189" s="97" t="str">
        <f>Config!$B$15</f>
        <v>RED</v>
      </c>
      <c r="B189" s="98">
        <f>SUM(B190:B198)</f>
        <v>1167</v>
      </c>
      <c r="C189" s="98">
        <f>SUM(C190:C198)</f>
        <v>1167</v>
      </c>
      <c r="D189" s="98">
        <f>SUM(D190:D198)</f>
        <v>1730</v>
      </c>
      <c r="E189" s="98">
        <f>Config!$D$9</f>
        <v>100</v>
      </c>
      <c r="F189" s="99"/>
      <c r="G189" s="98">
        <f>IFERROR(ROUND(D189*100/C189,1),0)</f>
        <v>148.19999999999999</v>
      </c>
      <c r="H189" s="100" t="str">
        <f t="shared" ref="H189:H198" si="118">IF(G189&lt;=$H$3,G189,"")</f>
        <v/>
      </c>
      <c r="I189" s="100" t="str">
        <f t="shared" ref="I189:I198" si="119">IF(G189&gt;$H$3,IF(G189&lt;$I$3,G189,""),"")</f>
        <v/>
      </c>
      <c r="J189" s="98">
        <f t="shared" ref="J189:J198" si="120">IF(G189&gt;=$I$3,G189,"")</f>
        <v>148.19999999999999</v>
      </c>
      <c r="K189"/>
      <c r="L189"/>
      <c r="M189"/>
      <c r="N189"/>
      <c r="O189"/>
      <c r="P189"/>
      <c r="Q189"/>
      <c r="R189"/>
      <c r="S189"/>
      <c r="T189"/>
      <c r="U189" s="136"/>
      <c r="V189" s="74"/>
      <c r="W189" s="13"/>
      <c r="X189" s="13"/>
      <c r="Y189" s="13"/>
      <c r="Z189" s="136"/>
      <c r="AA189" s="13"/>
      <c r="AB189" s="13"/>
      <c r="AC189" s="13"/>
      <c r="AD189" s="13"/>
      <c r="AE189" s="13"/>
      <c r="AF189" s="13"/>
      <c r="AG189" s="127"/>
      <c r="AH189"/>
      <c r="AI189"/>
      <c r="AJ189"/>
      <c r="AL189" s="102" t="str">
        <f t="shared" si="116"/>
        <v>RED</v>
      </c>
      <c r="AM189" s="103">
        <f t="shared" si="116"/>
        <v>1167</v>
      </c>
      <c r="AN189" s="104">
        <f t="shared" si="116"/>
        <v>1167</v>
      </c>
      <c r="AO189" s="103">
        <f t="shared" si="117"/>
        <v>148.19999999999999</v>
      </c>
      <c r="AP189" s="104">
        <f t="shared" ref="AP189:AP197" si="121">AM189-AN189</f>
        <v>0</v>
      </c>
      <c r="AQ189" s="104"/>
    </row>
    <row r="190" spans="1:43" s="137" customFormat="1" ht="18" customHeight="1" x14ac:dyDescent="0.25">
      <c r="A190" s="111" t="str">
        <f>Config!$B$16</f>
        <v>HOSP</v>
      </c>
      <c r="B190" s="106">
        <f>METAS!$AT$24</f>
        <v>0</v>
      </c>
      <c r="C190" s="106">
        <f>ROUNDUP((B190/12)*Config!$C$6,0)</f>
        <v>0</v>
      </c>
      <c r="D190" s="106">
        <f>ACUMULADO!$AT$24</f>
        <v>0</v>
      </c>
      <c r="E190" s="168">
        <f>E189</f>
        <v>100</v>
      </c>
      <c r="F190" s="116"/>
      <c r="G190" s="112">
        <f>IFERROR(ROUND(D190*100/C190,1),0)</f>
        <v>0</v>
      </c>
      <c r="H190" s="113">
        <f t="shared" si="118"/>
        <v>0</v>
      </c>
      <c r="I190" s="113" t="str">
        <f t="shared" si="119"/>
        <v/>
      </c>
      <c r="J190" s="114" t="str">
        <f t="shared" si="120"/>
        <v/>
      </c>
      <c r="K190"/>
      <c r="L190"/>
      <c r="M190"/>
      <c r="N190"/>
      <c r="O190"/>
      <c r="P190"/>
      <c r="Q190"/>
      <c r="R190"/>
      <c r="S190"/>
      <c r="T190"/>
      <c r="U190" s="136"/>
      <c r="V190" s="78"/>
      <c r="W190" s="13"/>
      <c r="X190" s="13"/>
      <c r="Y190" s="13"/>
      <c r="Z190" s="136"/>
      <c r="AA190" s="13"/>
      <c r="AB190" s="13"/>
      <c r="AC190" s="13"/>
      <c r="AD190" s="13"/>
      <c r="AE190" s="13"/>
      <c r="AF190" s="13"/>
      <c r="AG190" s="127"/>
      <c r="AH190"/>
      <c r="AI190"/>
      <c r="AJ190"/>
      <c r="AL190" s="41" t="str">
        <f t="shared" si="116"/>
        <v>HOSP</v>
      </c>
      <c r="AM190" s="43">
        <f t="shared" si="116"/>
        <v>0</v>
      </c>
      <c r="AN190" s="42">
        <f t="shared" si="116"/>
        <v>0</v>
      </c>
      <c r="AO190" s="171">
        <f t="shared" si="117"/>
        <v>0</v>
      </c>
      <c r="AP190" s="44">
        <f t="shared" si="121"/>
        <v>0</v>
      </c>
      <c r="AQ190" s="44"/>
    </row>
    <row r="191" spans="1:43" s="137" customFormat="1" ht="18" customHeight="1" x14ac:dyDescent="0.25">
      <c r="A191" s="111" t="str">
        <f>Config!$B$17</f>
        <v>LLUI</v>
      </c>
      <c r="B191" s="106">
        <f>METAS!$AU$24</f>
        <v>483</v>
      </c>
      <c r="C191" s="79">
        <f>ROUNDUP((B191/12)*Config!$C$6,0)</f>
        <v>483</v>
      </c>
      <c r="D191" s="106">
        <f>ACUMULADO!$AU$24</f>
        <v>636</v>
      </c>
      <c r="E191" s="168">
        <f t="shared" ref="E191:E198" si="122">E190</f>
        <v>100</v>
      </c>
      <c r="F191" s="116"/>
      <c r="G191" s="112">
        <f>IFERROR(ROUND(D191*100/C191,1),0)</f>
        <v>131.69999999999999</v>
      </c>
      <c r="H191" s="113" t="str">
        <f t="shared" si="118"/>
        <v/>
      </c>
      <c r="I191" s="113" t="str">
        <f t="shared" si="119"/>
        <v/>
      </c>
      <c r="J191" s="114">
        <f t="shared" si="120"/>
        <v>131.69999999999999</v>
      </c>
      <c r="K191"/>
      <c r="L191"/>
      <c r="M191"/>
      <c r="N191"/>
      <c r="O191"/>
      <c r="P191"/>
      <c r="Q191"/>
      <c r="R191"/>
      <c r="S191"/>
      <c r="T191"/>
      <c r="U191" s="136"/>
      <c r="V191" s="78"/>
      <c r="W191" s="13"/>
      <c r="X191" s="13"/>
      <c r="Y191" s="13"/>
      <c r="Z191" s="136"/>
      <c r="AA191" s="13"/>
      <c r="AB191" s="13"/>
      <c r="AC191" s="13"/>
      <c r="AD191" s="13"/>
      <c r="AE191" s="13"/>
      <c r="AF191" s="13"/>
      <c r="AG191" s="127"/>
      <c r="AH191"/>
      <c r="AI191"/>
      <c r="AJ191"/>
      <c r="AL191" s="41" t="str">
        <f t="shared" si="116"/>
        <v>LLUI</v>
      </c>
      <c r="AM191" s="43">
        <f t="shared" si="116"/>
        <v>483</v>
      </c>
      <c r="AN191" s="42">
        <f t="shared" si="116"/>
        <v>483</v>
      </c>
      <c r="AO191" s="171">
        <f t="shared" si="117"/>
        <v>131.69999999999999</v>
      </c>
      <c r="AP191" s="44">
        <f t="shared" si="121"/>
        <v>0</v>
      </c>
      <c r="AQ191" s="44"/>
    </row>
    <row r="192" spans="1:43" s="137" customFormat="1" ht="18" customHeight="1" x14ac:dyDescent="0.25">
      <c r="A192" s="111" t="str">
        <f>Config!$B$18</f>
        <v>JERI</v>
      </c>
      <c r="B192" s="106">
        <f>METAS!$AV$24</f>
        <v>44</v>
      </c>
      <c r="C192" s="79">
        <f>ROUNDUP((B192/12)*Config!$C$6,0)</f>
        <v>44</v>
      </c>
      <c r="D192" s="106">
        <f>ACUMULADO!$AV$24</f>
        <v>69</v>
      </c>
      <c r="E192" s="168">
        <f t="shared" si="122"/>
        <v>100</v>
      </c>
      <c r="F192" s="116"/>
      <c r="G192" s="112">
        <f t="shared" ref="G192" si="123">IFERROR(ROUND(D192*100/C192,1),0)</f>
        <v>156.80000000000001</v>
      </c>
      <c r="H192" s="113" t="str">
        <f t="shared" si="118"/>
        <v/>
      </c>
      <c r="I192" s="113" t="str">
        <f t="shared" si="119"/>
        <v/>
      </c>
      <c r="J192" s="114">
        <f t="shared" si="120"/>
        <v>156.80000000000001</v>
      </c>
      <c r="K192"/>
      <c r="L192"/>
      <c r="M192"/>
      <c r="N192"/>
      <c r="O192"/>
      <c r="P192"/>
      <c r="Q192"/>
      <c r="R192"/>
      <c r="S192"/>
      <c r="T192"/>
      <c r="U192" s="136"/>
      <c r="V192" s="74"/>
      <c r="W192" s="13"/>
      <c r="X192" s="13"/>
      <c r="Y192" s="13"/>
      <c r="Z192" s="136"/>
      <c r="AA192" s="13"/>
      <c r="AB192" s="13"/>
      <c r="AC192" s="13"/>
      <c r="AD192" s="13"/>
      <c r="AE192" s="13"/>
      <c r="AF192" s="13"/>
      <c r="AG192" s="127"/>
      <c r="AH192"/>
      <c r="AI192"/>
      <c r="AJ192"/>
      <c r="AL192" s="41" t="str">
        <f t="shared" si="116"/>
        <v>JERI</v>
      </c>
      <c r="AM192" s="43">
        <f t="shared" si="116"/>
        <v>44</v>
      </c>
      <c r="AN192" s="42">
        <f t="shared" si="116"/>
        <v>44</v>
      </c>
      <c r="AO192" s="171">
        <f t="shared" si="117"/>
        <v>156.80000000000001</v>
      </c>
      <c r="AP192" s="44">
        <f t="shared" si="121"/>
        <v>0</v>
      </c>
      <c r="AQ192" s="44"/>
    </row>
    <row r="193" spans="1:43" s="137" customFormat="1" ht="18" customHeight="1" x14ac:dyDescent="0.25">
      <c r="A193" s="111" t="str">
        <f>Config!$B$19</f>
        <v>YANT</v>
      </c>
      <c r="B193" s="106">
        <f>METAS!$AW$24</f>
        <v>102</v>
      </c>
      <c r="C193" s="79">
        <f>ROUNDUP((B193/12)*Config!$C$6,0)</f>
        <v>102</v>
      </c>
      <c r="D193" s="106">
        <f>ACUMULADO!$AW$24</f>
        <v>86</v>
      </c>
      <c r="E193" s="168">
        <f t="shared" si="122"/>
        <v>100</v>
      </c>
      <c r="F193" s="116"/>
      <c r="G193" s="112">
        <f>IFERROR(ROUND(D193*100/C193,1),0)</f>
        <v>84.3</v>
      </c>
      <c r="H193" s="113">
        <f t="shared" si="118"/>
        <v>84.3</v>
      </c>
      <c r="I193" s="113" t="str">
        <f t="shared" si="119"/>
        <v/>
      </c>
      <c r="J193" s="114" t="str">
        <f t="shared" si="120"/>
        <v/>
      </c>
      <c r="K193"/>
      <c r="L193"/>
      <c r="M193"/>
      <c r="N193"/>
      <c r="O193"/>
      <c r="P193"/>
      <c r="Q193"/>
      <c r="R193"/>
      <c r="S193"/>
      <c r="T193"/>
      <c r="U193" s="136"/>
      <c r="V193" s="74"/>
      <c r="W193" s="13"/>
      <c r="X193" s="13"/>
      <c r="Y193" s="13"/>
      <c r="Z193" s="136"/>
      <c r="AA193" s="13"/>
      <c r="AB193" s="13"/>
      <c r="AC193" s="13"/>
      <c r="AD193" s="13"/>
      <c r="AE193" s="13"/>
      <c r="AF193" s="13"/>
      <c r="AG193" s="127"/>
      <c r="AH193"/>
      <c r="AI193"/>
      <c r="AJ193"/>
      <c r="AL193" s="41" t="str">
        <f t="shared" si="116"/>
        <v>YANT</v>
      </c>
      <c r="AM193" s="43">
        <f t="shared" si="116"/>
        <v>102</v>
      </c>
      <c r="AN193" s="42">
        <f t="shared" si="116"/>
        <v>102</v>
      </c>
      <c r="AO193" s="171">
        <f t="shared" si="117"/>
        <v>84.3</v>
      </c>
      <c r="AP193" s="44">
        <f t="shared" si="121"/>
        <v>0</v>
      </c>
      <c r="AQ193" s="44"/>
    </row>
    <row r="194" spans="1:43" s="137" customFormat="1" ht="18" customHeight="1" x14ac:dyDescent="0.25">
      <c r="A194" s="111" t="str">
        <f>Config!$B$20</f>
        <v>SORI</v>
      </c>
      <c r="B194" s="106">
        <f>METAS!$AX$24</f>
        <v>218</v>
      </c>
      <c r="C194" s="79">
        <f>ROUNDUP((B194/12)*Config!$C$6,0)</f>
        <v>218</v>
      </c>
      <c r="D194" s="106">
        <f>ACUMULADO!$AX$24</f>
        <v>437</v>
      </c>
      <c r="E194" s="168">
        <f t="shared" si="122"/>
        <v>100</v>
      </c>
      <c r="F194" s="116"/>
      <c r="G194" s="112">
        <f t="shared" ref="G194" si="124">IFERROR(ROUND(D194*100/C194,1),0)</f>
        <v>200.5</v>
      </c>
      <c r="H194" s="113" t="str">
        <f t="shared" si="118"/>
        <v/>
      </c>
      <c r="I194" s="113" t="str">
        <f t="shared" si="119"/>
        <v/>
      </c>
      <c r="J194" s="114">
        <f t="shared" si="120"/>
        <v>200.5</v>
      </c>
      <c r="K194"/>
      <c r="L194"/>
      <c r="M194"/>
      <c r="N194"/>
      <c r="O194"/>
      <c r="P194"/>
      <c r="Q194"/>
      <c r="R194"/>
      <c r="S194"/>
      <c r="T194"/>
      <c r="U194" s="136"/>
      <c r="V194" s="74"/>
      <c r="W194" s="13"/>
      <c r="X194" s="13"/>
      <c r="Y194" s="13"/>
      <c r="Z194" s="136"/>
      <c r="AA194" s="13"/>
      <c r="AB194" s="13"/>
      <c r="AC194" s="13"/>
      <c r="AD194" s="13"/>
      <c r="AE194" s="13"/>
      <c r="AF194" s="13"/>
      <c r="AG194" s="127"/>
      <c r="AH194"/>
      <c r="AI194"/>
      <c r="AJ194"/>
      <c r="AL194" s="41" t="str">
        <f t="shared" si="116"/>
        <v>SORI</v>
      </c>
      <c r="AM194" s="43">
        <f t="shared" si="116"/>
        <v>218</v>
      </c>
      <c r="AN194" s="42">
        <f t="shared" si="116"/>
        <v>218</v>
      </c>
      <c r="AO194" s="171">
        <f t="shared" si="117"/>
        <v>200.5</v>
      </c>
      <c r="AP194" s="44">
        <f t="shared" si="121"/>
        <v>0</v>
      </c>
      <c r="AQ194" s="44"/>
    </row>
    <row r="195" spans="1:43" s="137" customFormat="1" ht="18" customHeight="1" x14ac:dyDescent="0.25">
      <c r="A195" s="111" t="str">
        <f>Config!$B$21</f>
        <v>JEPE</v>
      </c>
      <c r="B195" s="106">
        <f>METAS!$AY$24</f>
        <v>88</v>
      </c>
      <c r="C195" s="79">
        <f>ROUNDUP((B195/12)*Config!$C$6,0)</f>
        <v>88</v>
      </c>
      <c r="D195" s="106">
        <f>ACUMULADO!$AY$24</f>
        <v>170</v>
      </c>
      <c r="E195" s="168">
        <f t="shared" si="122"/>
        <v>100</v>
      </c>
      <c r="F195" s="116"/>
      <c r="G195" s="112">
        <f>IFERROR(ROUND(D195*100/C195,1),0)</f>
        <v>193.2</v>
      </c>
      <c r="H195" s="113" t="str">
        <f t="shared" si="118"/>
        <v/>
      </c>
      <c r="I195" s="113" t="str">
        <f t="shared" si="119"/>
        <v/>
      </c>
      <c r="J195" s="114">
        <f t="shared" si="120"/>
        <v>193.2</v>
      </c>
      <c r="K195"/>
      <c r="L195"/>
      <c r="M195"/>
      <c r="N195"/>
      <c r="O195"/>
      <c r="P195"/>
      <c r="Q195"/>
      <c r="R195"/>
      <c r="S195"/>
      <c r="T195"/>
      <c r="U195" s="136"/>
      <c r="V195" s="74"/>
      <c r="W195" s="13"/>
      <c r="X195" s="13"/>
      <c r="Y195" s="13"/>
      <c r="Z195" s="136"/>
      <c r="AA195" s="13"/>
      <c r="AB195" s="13"/>
      <c r="AC195" s="13"/>
      <c r="AD195" s="13"/>
      <c r="AE195" s="13"/>
      <c r="AF195" s="13"/>
      <c r="AG195" s="127"/>
      <c r="AH195"/>
      <c r="AI195"/>
      <c r="AJ195"/>
      <c r="AL195" s="41" t="str">
        <f t="shared" si="116"/>
        <v>JEPE</v>
      </c>
      <c r="AM195" s="43">
        <f t="shared" si="116"/>
        <v>88</v>
      </c>
      <c r="AN195" s="42">
        <f t="shared" si="116"/>
        <v>88</v>
      </c>
      <c r="AO195" s="171">
        <f>G195</f>
        <v>193.2</v>
      </c>
      <c r="AP195" s="44">
        <f>AM195-AN195</f>
        <v>0</v>
      </c>
      <c r="AQ195" s="44"/>
    </row>
    <row r="196" spans="1:43" s="137" customFormat="1" ht="18" customHeight="1" x14ac:dyDescent="0.25">
      <c r="A196" s="111" t="str">
        <f>Config!$B$22</f>
        <v>ROQU</v>
      </c>
      <c r="B196" s="106">
        <f>METAS!$AZ$24</f>
        <v>87</v>
      </c>
      <c r="C196" s="79">
        <f>ROUNDUP((B196/12)*Config!$C$6,0)</f>
        <v>87</v>
      </c>
      <c r="D196" s="106">
        <f>ACUMULADO!$AZ$24</f>
        <v>141</v>
      </c>
      <c r="E196" s="168">
        <f t="shared" si="122"/>
        <v>100</v>
      </c>
      <c r="F196" s="116"/>
      <c r="G196" s="112">
        <f>IFERROR(ROUND(D196*100/C196,1),0)</f>
        <v>162.1</v>
      </c>
      <c r="H196" s="113" t="str">
        <f t="shared" si="118"/>
        <v/>
      </c>
      <c r="I196" s="113" t="str">
        <f t="shared" si="119"/>
        <v/>
      </c>
      <c r="J196" s="114">
        <f t="shared" si="120"/>
        <v>162.1</v>
      </c>
      <c r="K196"/>
      <c r="L196"/>
      <c r="M196"/>
      <c r="N196"/>
      <c r="O196"/>
      <c r="P196"/>
      <c r="Q196"/>
      <c r="R196"/>
      <c r="S196"/>
      <c r="T196"/>
      <c r="U196" s="136"/>
      <c r="W196" s="13"/>
      <c r="X196" s="13"/>
      <c r="Y196" s="13"/>
      <c r="Z196" s="136"/>
      <c r="AA196" s="13"/>
      <c r="AB196" s="13"/>
      <c r="AC196" s="13"/>
      <c r="AD196" s="13"/>
      <c r="AE196" s="13"/>
      <c r="AF196" s="13"/>
      <c r="AG196" s="127"/>
      <c r="AH196"/>
      <c r="AI196"/>
      <c r="AJ196"/>
      <c r="AL196" s="41" t="str">
        <f t="shared" si="116"/>
        <v>ROQU</v>
      </c>
      <c r="AM196" s="43">
        <f t="shared" si="116"/>
        <v>87</v>
      </c>
      <c r="AN196" s="42">
        <f t="shared" si="116"/>
        <v>87</v>
      </c>
      <c r="AO196" s="171">
        <f>G196</f>
        <v>162.1</v>
      </c>
      <c r="AP196" s="44">
        <f>AM196-AN196</f>
        <v>0</v>
      </c>
      <c r="AQ196" s="44"/>
    </row>
    <row r="197" spans="1:43" s="137" customFormat="1" ht="18" customHeight="1" x14ac:dyDescent="0.25">
      <c r="A197" s="111" t="str">
        <f>Config!$B$23</f>
        <v>CALZ</v>
      </c>
      <c r="B197" s="106">
        <f>METAS!$BA$24</f>
        <v>68</v>
      </c>
      <c r="C197" s="79">
        <f>ROUNDUP((B197/12)*Config!$C$6,0)</f>
        <v>68</v>
      </c>
      <c r="D197" s="106">
        <f>ACUMULADO!$BA$24</f>
        <v>65</v>
      </c>
      <c r="E197" s="168">
        <f t="shared" si="122"/>
        <v>100</v>
      </c>
      <c r="F197" s="116"/>
      <c r="G197" s="112">
        <f t="shared" ref="G197:G198" si="125">IFERROR(ROUND(D197*100/C197,1),0)</f>
        <v>95.6</v>
      </c>
      <c r="H197" s="113" t="str">
        <f t="shared" si="118"/>
        <v/>
      </c>
      <c r="I197" s="113">
        <f t="shared" si="119"/>
        <v>95.6</v>
      </c>
      <c r="J197" s="114" t="str">
        <f t="shared" si="120"/>
        <v/>
      </c>
      <c r="K197"/>
      <c r="L197"/>
      <c r="M197"/>
      <c r="N197"/>
      <c r="O197"/>
      <c r="P197"/>
      <c r="Q197"/>
      <c r="R197"/>
      <c r="S197"/>
      <c r="T197"/>
      <c r="U197" s="136"/>
      <c r="V197" s="74"/>
      <c r="W197" s="13"/>
      <c r="X197" s="13"/>
      <c r="Y197" s="13"/>
      <c r="Z197" s="136"/>
      <c r="AA197" s="13"/>
      <c r="AB197" s="13"/>
      <c r="AC197" s="13"/>
      <c r="AD197" s="13"/>
      <c r="AE197" s="13"/>
      <c r="AF197" s="13"/>
      <c r="AG197" s="127"/>
      <c r="AH197"/>
      <c r="AI197"/>
      <c r="AJ197"/>
      <c r="AL197" s="41" t="str">
        <f t="shared" si="116"/>
        <v>CALZ</v>
      </c>
      <c r="AM197" s="43">
        <f t="shared" si="116"/>
        <v>68</v>
      </c>
      <c r="AN197" s="42">
        <f t="shared" si="116"/>
        <v>68</v>
      </c>
      <c r="AO197" s="171">
        <f t="shared" si="117"/>
        <v>95.6</v>
      </c>
      <c r="AP197" s="44">
        <f t="shared" si="121"/>
        <v>0</v>
      </c>
      <c r="AQ197" s="44"/>
    </row>
    <row r="198" spans="1:43" s="137" customFormat="1" ht="18" customHeight="1" x14ac:dyDescent="0.25">
      <c r="A198" s="111" t="str">
        <f>Config!$B$24</f>
        <v>PUEB</v>
      </c>
      <c r="B198" s="106">
        <f>METAS!$BB$24</f>
        <v>77</v>
      </c>
      <c r="C198" s="79">
        <f>ROUNDUP((B198/12)*Config!$C$6,0)</f>
        <v>77</v>
      </c>
      <c r="D198" s="106">
        <f>ACUMULADO!$BB$24</f>
        <v>126</v>
      </c>
      <c r="E198" s="168">
        <f t="shared" si="122"/>
        <v>100</v>
      </c>
      <c r="F198" s="116"/>
      <c r="G198" s="112">
        <f t="shared" si="125"/>
        <v>163.6</v>
      </c>
      <c r="H198" s="113" t="str">
        <f t="shared" si="118"/>
        <v/>
      </c>
      <c r="I198" s="113" t="str">
        <f t="shared" si="119"/>
        <v/>
      </c>
      <c r="J198" s="114">
        <f t="shared" si="120"/>
        <v>163.6</v>
      </c>
      <c r="K198"/>
      <c r="L198"/>
      <c r="M198"/>
      <c r="N198"/>
      <c r="O198"/>
      <c r="P198"/>
      <c r="Q198"/>
      <c r="R198"/>
      <c r="S198"/>
      <c r="T198"/>
      <c r="U198" s="136"/>
      <c r="W198" s="13"/>
      <c r="X198" s="13"/>
      <c r="Y198" s="13"/>
      <c r="Z198" s="136"/>
      <c r="AA198" s="13"/>
      <c r="AB198" s="13"/>
      <c r="AC198" s="13"/>
      <c r="AD198" s="13"/>
      <c r="AE198" s="13"/>
      <c r="AF198" s="13"/>
      <c r="AG198" s="127"/>
      <c r="AH198"/>
      <c r="AI198"/>
      <c r="AJ198"/>
      <c r="AL198" s="41" t="str">
        <f>A198</f>
        <v>PUEB</v>
      </c>
      <c r="AM198" s="43">
        <f t="shared" si="116"/>
        <v>77</v>
      </c>
      <c r="AN198" s="42">
        <f t="shared" si="116"/>
        <v>77</v>
      </c>
      <c r="AO198" s="171">
        <f>G198</f>
        <v>163.6</v>
      </c>
      <c r="AP198" s="44">
        <f>AM198-AN198</f>
        <v>0</v>
      </c>
      <c r="AQ198" s="44"/>
    </row>
    <row r="199" spans="1:43" s="137" customFormat="1" ht="18" customHeight="1" x14ac:dyDescent="0.25">
      <c r="A199" s="141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 s="136"/>
      <c r="V199" s="74"/>
      <c r="W199" s="13"/>
      <c r="X199" s="13"/>
      <c r="Y199" s="13"/>
      <c r="Z199" s="136"/>
      <c r="AA199" s="13"/>
      <c r="AB199" s="13"/>
      <c r="AC199" s="13"/>
      <c r="AD199" s="13"/>
      <c r="AE199" s="13"/>
      <c r="AF199" s="13"/>
      <c r="AG199" s="127"/>
      <c r="AH199"/>
      <c r="AI199"/>
      <c r="AJ199"/>
      <c r="AO199"/>
      <c r="AP199" s="4"/>
    </row>
    <row r="200" spans="1:43" s="137" customFormat="1" ht="18" customHeight="1" x14ac:dyDescent="0.25">
      <c r="A200" s="141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 s="136"/>
      <c r="V200" s="74"/>
      <c r="W200" s="13"/>
      <c r="X200" s="13"/>
      <c r="Y200" s="13"/>
      <c r="Z200" s="136"/>
      <c r="AA200" s="13"/>
      <c r="AB200" s="13"/>
      <c r="AC200" s="13"/>
      <c r="AD200" s="13"/>
      <c r="AE200" s="13"/>
      <c r="AF200" s="13"/>
      <c r="AG200" s="127"/>
      <c r="AH200"/>
      <c r="AI200"/>
      <c r="AJ200"/>
      <c r="AO200"/>
      <c r="AP200" s="4"/>
    </row>
    <row r="201" spans="1:43" s="137" customFormat="1" ht="18" customHeight="1" x14ac:dyDescent="0.25">
      <c r="A201" s="14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 s="136"/>
      <c r="V201" s="74"/>
      <c r="W201" s="13"/>
      <c r="X201" s="13"/>
      <c r="Y201" s="13"/>
      <c r="Z201" s="136"/>
      <c r="AA201" s="13"/>
      <c r="AB201" s="13"/>
      <c r="AC201" s="13"/>
      <c r="AD201" s="13"/>
      <c r="AE201" s="13"/>
      <c r="AF201" s="13"/>
      <c r="AG201" s="127"/>
      <c r="AH201"/>
      <c r="AI201"/>
      <c r="AJ201"/>
      <c r="AO201"/>
      <c r="AP201" s="4"/>
    </row>
    <row r="202" spans="1:43" s="137" customFormat="1" ht="18" customHeight="1" x14ac:dyDescent="0.25">
      <c r="A202" s="141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 s="136"/>
      <c r="V202" s="74"/>
      <c r="W202" s="13"/>
      <c r="X202" s="13"/>
      <c r="Y202" s="13"/>
      <c r="Z202" s="136"/>
      <c r="AA202" s="13"/>
      <c r="AB202" s="13"/>
      <c r="AC202" s="13"/>
      <c r="AD202" s="13"/>
      <c r="AE202" s="13"/>
      <c r="AF202" s="13"/>
      <c r="AG202" s="127"/>
      <c r="AH202"/>
      <c r="AI202"/>
      <c r="AJ202"/>
      <c r="AO202"/>
      <c r="AP202" s="4"/>
    </row>
    <row r="203" spans="1:43" s="137" customFormat="1" ht="18" customHeight="1" x14ac:dyDescent="0.25">
      <c r="A203" s="141"/>
      <c r="H203"/>
      <c r="I203"/>
      <c r="J203"/>
      <c r="K203" s="14"/>
      <c r="L203"/>
      <c r="M203"/>
      <c r="N203"/>
      <c r="O203"/>
      <c r="P203"/>
      <c r="Q203"/>
      <c r="R203"/>
      <c r="S203"/>
      <c r="T203"/>
      <c r="U203" s="136"/>
      <c r="V203" s="74"/>
      <c r="W203" s="13"/>
      <c r="X203" s="13"/>
      <c r="Y203" s="13"/>
      <c r="Z203" s="136"/>
      <c r="AA203" s="13"/>
      <c r="AB203" s="13"/>
      <c r="AC203" s="13"/>
      <c r="AD203" s="13"/>
      <c r="AE203" s="13"/>
      <c r="AF203" s="13"/>
      <c r="AG203" s="127"/>
      <c r="AH203"/>
      <c r="AI203"/>
      <c r="AJ203"/>
      <c r="AO203"/>
      <c r="AP203" s="4"/>
    </row>
    <row r="204" spans="1:43" s="137" customFormat="1" ht="18" customHeight="1" x14ac:dyDescent="0.25">
      <c r="A204" s="141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 s="136"/>
      <c r="V204" s="74"/>
      <c r="W204" s="13"/>
      <c r="X204" s="13"/>
      <c r="Y204" s="13"/>
      <c r="Z204" s="136"/>
      <c r="AA204" s="13"/>
      <c r="AB204" s="13"/>
      <c r="AC204" s="13"/>
      <c r="AD204" s="13"/>
      <c r="AE204" s="13"/>
      <c r="AF204" s="13"/>
      <c r="AG204" s="127"/>
      <c r="AH204"/>
      <c r="AI204"/>
      <c r="AJ204"/>
      <c r="AO204"/>
      <c r="AP204" s="4"/>
    </row>
    <row r="205" spans="1:43" s="137" customFormat="1" ht="18" customHeight="1" x14ac:dyDescent="0.25">
      <c r="A205" s="141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 s="136"/>
      <c r="V205" s="74"/>
      <c r="W205" s="13"/>
      <c r="X205" s="13"/>
      <c r="Y205" s="13"/>
      <c r="Z205" s="136"/>
      <c r="AA205" s="13"/>
      <c r="AB205" s="13"/>
      <c r="AC205" s="13"/>
      <c r="AD205" s="13"/>
      <c r="AE205" s="13"/>
      <c r="AF205" s="13"/>
      <c r="AG205" s="127"/>
      <c r="AH205"/>
      <c r="AI205"/>
      <c r="AJ205"/>
      <c r="AO205"/>
      <c r="AP205" s="4"/>
    </row>
    <row r="206" spans="1:43" s="137" customFormat="1" ht="18" customHeight="1" x14ac:dyDescent="0.25">
      <c r="A206" s="141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 s="136"/>
      <c r="V206" s="74"/>
      <c r="W206" s="13"/>
      <c r="X206" s="13"/>
      <c r="Y206" s="13"/>
      <c r="Z206" s="136"/>
      <c r="AA206" s="13"/>
      <c r="AB206" s="13"/>
      <c r="AC206" s="13"/>
      <c r="AD206" s="13"/>
      <c r="AE206" s="13"/>
      <c r="AF206" s="13"/>
      <c r="AG206" s="127"/>
      <c r="AH206"/>
      <c r="AI206"/>
      <c r="AJ206"/>
      <c r="AO206"/>
      <c r="AP206" s="4"/>
    </row>
    <row r="207" spans="1:43" s="137" customFormat="1" ht="18" customHeight="1" x14ac:dyDescent="0.25">
      <c r="A207" s="141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 s="136"/>
      <c r="V207" s="74"/>
      <c r="W207" s="13"/>
      <c r="X207" s="13"/>
      <c r="Y207" s="13"/>
      <c r="Z207" s="136"/>
      <c r="AA207" s="13"/>
      <c r="AB207" s="13"/>
      <c r="AC207" s="13"/>
      <c r="AD207" s="13"/>
      <c r="AE207" s="13"/>
      <c r="AF207" s="13"/>
      <c r="AG207" s="127"/>
      <c r="AH207"/>
      <c r="AI207"/>
      <c r="AJ207"/>
      <c r="AO207"/>
      <c r="AP207" s="4"/>
    </row>
    <row r="208" spans="1:43" s="137" customFormat="1" ht="18" customHeight="1" x14ac:dyDescent="0.25">
      <c r="A208" s="141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 s="136"/>
      <c r="V208" s="74"/>
      <c r="W208" s="13"/>
      <c r="X208" s="13"/>
      <c r="Y208" s="13"/>
      <c r="Z208" s="136"/>
      <c r="AA208" s="13"/>
      <c r="AB208" s="13"/>
      <c r="AC208" s="13"/>
      <c r="AD208" s="13"/>
      <c r="AE208" s="13"/>
      <c r="AF208" s="13"/>
      <c r="AG208" s="127"/>
      <c r="AH208"/>
      <c r="AI208"/>
      <c r="AJ208"/>
      <c r="AO208"/>
      <c r="AP208" s="4"/>
    </row>
    <row r="209" spans="1:43" s="137" customFormat="1" ht="18" customHeight="1" x14ac:dyDescent="0.25">
      <c r="A209" s="5" t="str">
        <f>METAS!$B$25</f>
        <v>NIÑOS DE 12 A 23 MESES DE EDAD CON DOSAJE DE HEMOGLOBINA</v>
      </c>
      <c r="B209"/>
      <c r="C209" s="81"/>
      <c r="D209" s="82"/>
      <c r="E209" s="82"/>
      <c r="F209" s="83"/>
      <c r="G209" s="83"/>
      <c r="H209" s="83"/>
      <c r="I209" s="167"/>
      <c r="J209" s="165"/>
      <c r="K209"/>
      <c r="L209"/>
      <c r="M209"/>
      <c r="N209"/>
      <c r="O209"/>
      <c r="P209"/>
      <c r="Q209"/>
      <c r="R209"/>
      <c r="S209"/>
      <c r="T209"/>
      <c r="U209" s="136"/>
      <c r="V209" s="78" t="str">
        <f>A209</f>
        <v>NIÑOS DE 12 A 23 MESES DE EDAD CON DOSAJE DE HEMOGLOBINA</v>
      </c>
      <c r="W209" s="13"/>
      <c r="X209" s="13"/>
      <c r="Y209" s="13"/>
      <c r="Z209" s="136"/>
      <c r="AA209" s="13"/>
      <c r="AB209" s="13"/>
      <c r="AC209" s="13"/>
      <c r="AD209" s="13"/>
      <c r="AE209" s="13"/>
      <c r="AF209" s="13"/>
      <c r="AG209" s="127"/>
      <c r="AH209"/>
      <c r="AI209"/>
      <c r="AJ209"/>
      <c r="AL209" t="str">
        <f t="shared" ref="AL209:AN220" si="126">A209</f>
        <v>NIÑOS DE 12 A 23 MESES DE EDAD CON DOSAJE DE HEMOGLOBINA</v>
      </c>
      <c r="AM209"/>
      <c r="AN209"/>
      <c r="AO209"/>
      <c r="AP209" s="4"/>
      <c r="AQ209"/>
    </row>
    <row r="210" spans="1:43" s="137" customFormat="1" ht="48" customHeight="1" thickBot="1" x14ac:dyDescent="0.3">
      <c r="A210" s="86" t="s">
        <v>2</v>
      </c>
      <c r="B210" s="87" t="s">
        <v>199</v>
      </c>
      <c r="C210" s="88" t="s">
        <v>117</v>
      </c>
      <c r="D210" s="87" t="s">
        <v>203</v>
      </c>
      <c r="E210" s="87" t="s">
        <v>1</v>
      </c>
      <c r="F210" s="89"/>
      <c r="G210" s="90" t="s">
        <v>88</v>
      </c>
      <c r="H210" s="91" t="str">
        <f>"DEFICIENTE &lt; = "&amp;$H$3</f>
        <v>DEFICIENTE &lt; = 90</v>
      </c>
      <c r="I210" s="91" t="str">
        <f>"PROCESO &gt; "&amp;$H$3&amp;"  -  &lt; "&amp;$I$3</f>
        <v>PROCESO &gt; 90  -  &lt; 100</v>
      </c>
      <c r="J210" s="91" t="str">
        <f>"OPTIMO &gt; = "&amp;$I$3</f>
        <v>OPTIMO &gt; = 100</v>
      </c>
      <c r="K210"/>
      <c r="L210"/>
      <c r="M210"/>
      <c r="N210"/>
      <c r="O210"/>
      <c r="P210"/>
      <c r="Q210"/>
      <c r="R210"/>
      <c r="S210"/>
      <c r="T210"/>
      <c r="U210" s="136"/>
      <c r="V210" s="115" t="str">
        <f>$V$1&amp;"  "&amp;V209&amp;"  "&amp;$V$3&amp;"  "&amp;$V$2</f>
        <v>RED. MOYOBAMBA:  NIÑOS DE 12 A 23 MESES DE EDAD CON DOSAJE DE HEMOGLOBINA  - POR MICROREDES :   ENERO - DICIEMBRE 2022</v>
      </c>
      <c r="W210" s="13"/>
      <c r="X210" s="13"/>
      <c r="Y210" s="13"/>
      <c r="Z210" s="136"/>
      <c r="AA210" s="13"/>
      <c r="AB210" s="13"/>
      <c r="AC210" s="13"/>
      <c r="AD210" s="13"/>
      <c r="AE210" s="13"/>
      <c r="AF210" s="13"/>
      <c r="AG210" s="127"/>
      <c r="AH210"/>
      <c r="AI210"/>
      <c r="AJ210"/>
      <c r="AL210" s="92" t="str">
        <f t="shared" si="126"/>
        <v>ESTABLECIMIENTOS</v>
      </c>
      <c r="AM210" s="93" t="str">
        <f t="shared" si="126"/>
        <v>Meta. Anual</v>
      </c>
      <c r="AN210" s="94" t="str">
        <f t="shared" si="126"/>
        <v>Pob. Suj</v>
      </c>
      <c r="AO210" s="95" t="str">
        <f t="shared" ref="AO210:AO219" si="127">G210</f>
        <v>%</v>
      </c>
      <c r="AP210" s="95" t="s">
        <v>16</v>
      </c>
      <c r="AQ210" s="96"/>
    </row>
    <row r="211" spans="1:43" s="137" customFormat="1" ht="18" customHeight="1" thickBot="1" x14ac:dyDescent="0.3">
      <c r="A211" s="97" t="str">
        <f>Config!$B$15</f>
        <v>RED</v>
      </c>
      <c r="B211" s="98">
        <f>SUM(B212:B220)</f>
        <v>2436</v>
      </c>
      <c r="C211" s="98">
        <f>SUM(C212:C220)</f>
        <v>2436</v>
      </c>
      <c r="D211" s="98">
        <f>SUM(D212:D220)</f>
        <v>2245</v>
      </c>
      <c r="E211" s="98">
        <f>Config!$D$9</f>
        <v>100</v>
      </c>
      <c r="F211" s="99"/>
      <c r="G211" s="98">
        <f>IFERROR(ROUND(D211*100/C211,1),0)</f>
        <v>92.2</v>
      </c>
      <c r="H211" s="100" t="str">
        <f t="shared" ref="H211:H220" si="128">IF(G211&lt;=$H$3,G211,"")</f>
        <v/>
      </c>
      <c r="I211" s="100">
        <f t="shared" ref="I211:I220" si="129">IF(G211&gt;$H$3,IF(G211&lt;$I$3,G211,""),"")</f>
        <v>92.2</v>
      </c>
      <c r="J211" s="98" t="str">
        <f t="shared" ref="J211:J220" si="130">IF(G211&gt;=$I$3,G211,"")</f>
        <v/>
      </c>
      <c r="K211"/>
      <c r="L211"/>
      <c r="M211"/>
      <c r="N211"/>
      <c r="O211"/>
      <c r="P211"/>
      <c r="Q211"/>
      <c r="R211"/>
      <c r="S211"/>
      <c r="T211"/>
      <c r="U211" s="136"/>
      <c r="W211" s="13"/>
      <c r="X211" s="13"/>
      <c r="Y211" s="13"/>
      <c r="Z211" s="136"/>
      <c r="AA211" s="13"/>
      <c r="AB211" s="13"/>
      <c r="AC211" s="13"/>
      <c r="AD211" s="13"/>
      <c r="AE211" s="13"/>
      <c r="AF211" s="13"/>
      <c r="AG211" s="127"/>
      <c r="AH211"/>
      <c r="AI211"/>
      <c r="AJ211"/>
      <c r="AL211" s="102" t="str">
        <f t="shared" si="126"/>
        <v>RED</v>
      </c>
      <c r="AM211" s="103">
        <f t="shared" si="126"/>
        <v>2436</v>
      </c>
      <c r="AN211" s="104">
        <f t="shared" si="126"/>
        <v>2436</v>
      </c>
      <c r="AO211" s="103">
        <f t="shared" si="127"/>
        <v>92.2</v>
      </c>
      <c r="AP211" s="104">
        <f t="shared" ref="AP211:AP219" si="131">AM211-AN211</f>
        <v>0</v>
      </c>
      <c r="AQ211" s="104"/>
    </row>
    <row r="212" spans="1:43" s="137" customFormat="1" ht="18" customHeight="1" x14ac:dyDescent="0.25">
      <c r="A212" s="111" t="str">
        <f>Config!$B$16</f>
        <v>HOSP</v>
      </c>
      <c r="B212" s="106">
        <f>METAS!$AT$25</f>
        <v>0</v>
      </c>
      <c r="C212" s="106">
        <f>ROUNDUP((B212/12)*Config!$C$6,0)</f>
        <v>0</v>
      </c>
      <c r="D212" s="106">
        <f>ACUMULADO!$AT$25</f>
        <v>0</v>
      </c>
      <c r="E212" s="168">
        <f>E211</f>
        <v>100</v>
      </c>
      <c r="F212" s="116"/>
      <c r="G212" s="112">
        <f>IFERROR(ROUND(D212*100/C212,1),0)</f>
        <v>0</v>
      </c>
      <c r="H212" s="113">
        <f t="shared" si="128"/>
        <v>0</v>
      </c>
      <c r="I212" s="113" t="str">
        <f t="shared" si="129"/>
        <v/>
      </c>
      <c r="J212" s="114" t="str">
        <f t="shared" si="130"/>
        <v/>
      </c>
      <c r="K212"/>
      <c r="L212"/>
      <c r="M212"/>
      <c r="N212"/>
      <c r="O212"/>
      <c r="P212"/>
      <c r="Q212"/>
      <c r="R212"/>
      <c r="S212"/>
      <c r="T212"/>
      <c r="U212" s="136"/>
      <c r="V212" s="78"/>
      <c r="W212" s="13"/>
      <c r="X212" s="13"/>
      <c r="Y212" s="13"/>
      <c r="Z212" s="136"/>
      <c r="AA212" s="13"/>
      <c r="AB212" s="13"/>
      <c r="AC212" s="13"/>
      <c r="AD212" s="13"/>
      <c r="AE212" s="13"/>
      <c r="AF212" s="13"/>
      <c r="AG212" s="127"/>
      <c r="AH212"/>
      <c r="AI212"/>
      <c r="AJ212"/>
      <c r="AL212" s="41" t="str">
        <f t="shared" si="126"/>
        <v>HOSP</v>
      </c>
      <c r="AM212" s="43">
        <f t="shared" si="126"/>
        <v>0</v>
      </c>
      <c r="AN212" s="42">
        <f t="shared" si="126"/>
        <v>0</v>
      </c>
      <c r="AO212" s="171">
        <f t="shared" si="127"/>
        <v>0</v>
      </c>
      <c r="AP212" s="44">
        <f t="shared" si="131"/>
        <v>0</v>
      </c>
      <c r="AQ212" s="44"/>
    </row>
    <row r="213" spans="1:43" s="137" customFormat="1" ht="18" customHeight="1" x14ac:dyDescent="0.25">
      <c r="A213" s="111" t="str">
        <f>Config!$B$17</f>
        <v>LLUI</v>
      </c>
      <c r="B213" s="106">
        <f>METAS!$AU$25</f>
        <v>1010</v>
      </c>
      <c r="C213" s="79">
        <f>ROUNDUP((B213/12)*Config!$C$6,0)</f>
        <v>1010</v>
      </c>
      <c r="D213" s="106">
        <f>ACUMULADO!$AU$25</f>
        <v>857</v>
      </c>
      <c r="E213" s="168">
        <f t="shared" ref="E213:E220" si="132">E212</f>
        <v>100</v>
      </c>
      <c r="F213" s="116"/>
      <c r="G213" s="112">
        <f>IFERROR(ROUND(D213*100/C213,1),0)</f>
        <v>84.9</v>
      </c>
      <c r="H213" s="113">
        <f t="shared" si="128"/>
        <v>84.9</v>
      </c>
      <c r="I213" s="113" t="str">
        <f t="shared" si="129"/>
        <v/>
      </c>
      <c r="J213" s="114" t="str">
        <f t="shared" si="130"/>
        <v/>
      </c>
      <c r="K213"/>
      <c r="L213"/>
      <c r="M213"/>
      <c r="N213"/>
      <c r="O213"/>
      <c r="P213"/>
      <c r="Q213"/>
      <c r="R213"/>
      <c r="S213"/>
      <c r="T213"/>
      <c r="U213" s="136"/>
      <c r="V213" s="78"/>
      <c r="W213" s="13"/>
      <c r="X213" s="13"/>
      <c r="Y213" s="13"/>
      <c r="Z213" s="136"/>
      <c r="AA213" s="13"/>
      <c r="AB213" s="13"/>
      <c r="AC213" s="13"/>
      <c r="AD213" s="13"/>
      <c r="AE213" s="13"/>
      <c r="AF213" s="13"/>
      <c r="AG213" s="127"/>
      <c r="AH213"/>
      <c r="AI213"/>
      <c r="AJ213"/>
      <c r="AL213" s="41" t="str">
        <f t="shared" si="126"/>
        <v>LLUI</v>
      </c>
      <c r="AM213" s="43">
        <f t="shared" si="126"/>
        <v>1010</v>
      </c>
      <c r="AN213" s="42">
        <f t="shared" si="126"/>
        <v>1010</v>
      </c>
      <c r="AO213" s="171">
        <f t="shared" si="127"/>
        <v>84.9</v>
      </c>
      <c r="AP213" s="44">
        <f t="shared" si="131"/>
        <v>0</v>
      </c>
      <c r="AQ213" s="44"/>
    </row>
    <row r="214" spans="1:43" s="137" customFormat="1" x14ac:dyDescent="0.25">
      <c r="A214" s="111" t="str">
        <f>Config!$B$18</f>
        <v>JERI</v>
      </c>
      <c r="B214" s="106">
        <f>METAS!$AV$25</f>
        <v>97</v>
      </c>
      <c r="C214" s="79">
        <f>ROUNDUP((B214/12)*Config!$C$6,0)</f>
        <v>97</v>
      </c>
      <c r="D214" s="106">
        <f>ACUMULADO!$AV$25</f>
        <v>38</v>
      </c>
      <c r="E214" s="168">
        <f t="shared" si="132"/>
        <v>100</v>
      </c>
      <c r="F214" s="116"/>
      <c r="G214" s="112">
        <f t="shared" ref="G214" si="133">IFERROR(ROUND(D214*100/C214,1),0)</f>
        <v>39.200000000000003</v>
      </c>
      <c r="H214" s="113">
        <f t="shared" si="128"/>
        <v>39.200000000000003</v>
      </c>
      <c r="I214" s="113" t="str">
        <f t="shared" si="129"/>
        <v/>
      </c>
      <c r="J214" s="114" t="str">
        <f t="shared" si="130"/>
        <v/>
      </c>
      <c r="K214"/>
      <c r="L214"/>
      <c r="M214"/>
      <c r="N214"/>
      <c r="O214"/>
      <c r="P214"/>
      <c r="Q214"/>
      <c r="R214"/>
      <c r="S214"/>
      <c r="T214"/>
      <c r="U214" s="136"/>
      <c r="V214" s="74"/>
      <c r="W214" s="13"/>
      <c r="X214" s="13"/>
      <c r="Y214" s="13"/>
      <c r="Z214" s="136"/>
      <c r="AA214" s="13"/>
      <c r="AB214" s="13"/>
      <c r="AC214" s="13"/>
      <c r="AD214" s="13"/>
      <c r="AE214" s="13"/>
      <c r="AF214" s="13"/>
      <c r="AG214" s="127"/>
      <c r="AH214"/>
      <c r="AI214"/>
      <c r="AJ214"/>
      <c r="AL214" s="41" t="str">
        <f t="shared" si="126"/>
        <v>JERI</v>
      </c>
      <c r="AM214" s="43">
        <f t="shared" si="126"/>
        <v>97</v>
      </c>
      <c r="AN214" s="42">
        <f t="shared" si="126"/>
        <v>97</v>
      </c>
      <c r="AO214" s="171">
        <f t="shared" si="127"/>
        <v>39.200000000000003</v>
      </c>
      <c r="AP214" s="44">
        <f t="shared" si="131"/>
        <v>0</v>
      </c>
      <c r="AQ214" s="44"/>
    </row>
    <row r="215" spans="1:43" s="137" customFormat="1" ht="18" customHeight="1" x14ac:dyDescent="0.25">
      <c r="A215" s="111" t="str">
        <f>Config!$B$19</f>
        <v>YANT</v>
      </c>
      <c r="B215" s="106">
        <f>METAS!$AW$25</f>
        <v>181</v>
      </c>
      <c r="C215" s="79">
        <f>ROUNDUP((B215/12)*Config!$C$6,0)</f>
        <v>181</v>
      </c>
      <c r="D215" s="106">
        <f>ACUMULADO!$AW$25</f>
        <v>186</v>
      </c>
      <c r="E215" s="168">
        <f t="shared" si="132"/>
        <v>100</v>
      </c>
      <c r="F215" s="116"/>
      <c r="G215" s="112">
        <f>IFERROR(ROUND(D215*100/C215,1),0)</f>
        <v>102.8</v>
      </c>
      <c r="H215" s="113" t="str">
        <f t="shared" si="128"/>
        <v/>
      </c>
      <c r="I215" s="113" t="str">
        <f t="shared" si="129"/>
        <v/>
      </c>
      <c r="J215" s="114">
        <f t="shared" si="130"/>
        <v>102.8</v>
      </c>
      <c r="K215"/>
      <c r="L215"/>
      <c r="M215"/>
      <c r="N215"/>
      <c r="O215"/>
      <c r="P215"/>
      <c r="Q215"/>
      <c r="R215"/>
      <c r="S215"/>
      <c r="T215"/>
      <c r="U215" s="136"/>
      <c r="V215" s="74"/>
      <c r="W215" s="13"/>
      <c r="X215" s="13"/>
      <c r="Y215" s="13"/>
      <c r="Z215" s="136"/>
      <c r="AA215" s="13"/>
      <c r="AB215" s="13"/>
      <c r="AC215" s="13"/>
      <c r="AD215" s="13"/>
      <c r="AE215" s="13"/>
      <c r="AF215" s="13"/>
      <c r="AG215" s="127"/>
      <c r="AH215"/>
      <c r="AI215"/>
      <c r="AJ215"/>
      <c r="AL215" s="41" t="str">
        <f t="shared" si="126"/>
        <v>YANT</v>
      </c>
      <c r="AM215" s="43">
        <f t="shared" si="126"/>
        <v>181</v>
      </c>
      <c r="AN215" s="42">
        <f t="shared" si="126"/>
        <v>181</v>
      </c>
      <c r="AO215" s="171">
        <f t="shared" si="127"/>
        <v>102.8</v>
      </c>
      <c r="AP215" s="44">
        <f t="shared" si="131"/>
        <v>0</v>
      </c>
      <c r="AQ215" s="44"/>
    </row>
    <row r="216" spans="1:43" s="137" customFormat="1" ht="18" customHeight="1" x14ac:dyDescent="0.25">
      <c r="A216" s="111" t="str">
        <f>Config!$B$20</f>
        <v>SORI</v>
      </c>
      <c r="B216" s="106">
        <f>METAS!$AX$25</f>
        <v>483</v>
      </c>
      <c r="C216" s="79">
        <f>ROUNDUP((B216/12)*Config!$C$6,0)</f>
        <v>483</v>
      </c>
      <c r="D216" s="106">
        <f>ACUMULADO!$AX$25</f>
        <v>563</v>
      </c>
      <c r="E216" s="168">
        <f t="shared" si="132"/>
        <v>100</v>
      </c>
      <c r="F216" s="116"/>
      <c r="G216" s="112">
        <f t="shared" ref="G216" si="134">IFERROR(ROUND(D216*100/C216,1),0)</f>
        <v>116.6</v>
      </c>
      <c r="H216" s="113" t="str">
        <f t="shared" si="128"/>
        <v/>
      </c>
      <c r="I216" s="113" t="str">
        <f t="shared" si="129"/>
        <v/>
      </c>
      <c r="J216" s="114">
        <f t="shared" si="130"/>
        <v>116.6</v>
      </c>
      <c r="K216"/>
      <c r="L216"/>
      <c r="M216"/>
      <c r="N216"/>
      <c r="O216"/>
      <c r="P216"/>
      <c r="Q216"/>
      <c r="R216"/>
      <c r="S216"/>
      <c r="T216"/>
      <c r="U216" s="136"/>
      <c r="V216" s="74"/>
      <c r="W216" s="13"/>
      <c r="X216" s="13"/>
      <c r="Y216" s="13"/>
      <c r="Z216" s="136"/>
      <c r="AA216" s="13"/>
      <c r="AB216" s="13"/>
      <c r="AC216" s="13"/>
      <c r="AD216" s="13"/>
      <c r="AE216" s="13"/>
      <c r="AF216" s="13"/>
      <c r="AG216" s="127"/>
      <c r="AH216"/>
      <c r="AI216"/>
      <c r="AJ216"/>
      <c r="AL216" s="41" t="str">
        <f t="shared" si="126"/>
        <v>SORI</v>
      </c>
      <c r="AM216" s="43">
        <f t="shared" si="126"/>
        <v>483</v>
      </c>
      <c r="AN216" s="42">
        <f t="shared" si="126"/>
        <v>483</v>
      </c>
      <c r="AO216" s="171">
        <f t="shared" si="127"/>
        <v>116.6</v>
      </c>
      <c r="AP216" s="44">
        <f t="shared" si="131"/>
        <v>0</v>
      </c>
      <c r="AQ216" s="44"/>
    </row>
    <row r="217" spans="1:43" s="137" customFormat="1" ht="18" customHeight="1" x14ac:dyDescent="0.25">
      <c r="A217" s="111" t="str">
        <f>Config!$B$21</f>
        <v>JEPE</v>
      </c>
      <c r="B217" s="106">
        <f>METAS!$AY$25</f>
        <v>187</v>
      </c>
      <c r="C217" s="79">
        <f>ROUNDUP((B217/12)*Config!$C$6,0)</f>
        <v>187</v>
      </c>
      <c r="D217" s="106">
        <f>ACUMULADO!$AY$25</f>
        <v>195</v>
      </c>
      <c r="E217" s="168">
        <f t="shared" si="132"/>
        <v>100</v>
      </c>
      <c r="F217" s="116"/>
      <c r="G217" s="112">
        <f>IFERROR(ROUND(D217*100/C217,1),0)</f>
        <v>104.3</v>
      </c>
      <c r="H217" s="113" t="str">
        <f t="shared" si="128"/>
        <v/>
      </c>
      <c r="I217" s="113" t="str">
        <f t="shared" si="129"/>
        <v/>
      </c>
      <c r="J217" s="114">
        <f t="shared" si="130"/>
        <v>104.3</v>
      </c>
      <c r="K217"/>
      <c r="L217"/>
      <c r="M217"/>
      <c r="N217"/>
      <c r="O217"/>
      <c r="P217"/>
      <c r="Q217"/>
      <c r="R217"/>
      <c r="S217"/>
      <c r="T217"/>
      <c r="U217" s="136"/>
      <c r="V217" s="74"/>
      <c r="W217" s="13"/>
      <c r="X217" s="13"/>
      <c r="Y217" s="13"/>
      <c r="Z217" s="136"/>
      <c r="AA217" s="13"/>
      <c r="AB217" s="13"/>
      <c r="AC217" s="13"/>
      <c r="AD217" s="13"/>
      <c r="AE217" s="13"/>
      <c r="AF217" s="13"/>
      <c r="AG217" s="127"/>
      <c r="AH217"/>
      <c r="AI217"/>
      <c r="AJ217"/>
      <c r="AL217" s="41" t="str">
        <f t="shared" si="126"/>
        <v>JEPE</v>
      </c>
      <c r="AM217" s="43">
        <f t="shared" si="126"/>
        <v>187</v>
      </c>
      <c r="AN217" s="42">
        <f t="shared" si="126"/>
        <v>187</v>
      </c>
      <c r="AO217" s="171">
        <f>G217</f>
        <v>104.3</v>
      </c>
      <c r="AP217" s="44">
        <f>AM217-AN217</f>
        <v>0</v>
      </c>
      <c r="AQ217" s="44"/>
    </row>
    <row r="218" spans="1:43" s="137" customFormat="1" ht="18" customHeight="1" x14ac:dyDescent="0.25">
      <c r="A218" s="111" t="str">
        <f>Config!$B$22</f>
        <v>ROQU</v>
      </c>
      <c r="B218" s="106">
        <f>METAS!$AZ$25</f>
        <v>167</v>
      </c>
      <c r="C218" s="79">
        <f>ROUNDUP((B218/12)*Config!$C$6,0)</f>
        <v>167</v>
      </c>
      <c r="D218" s="106">
        <f>ACUMULADO!$AZ$25</f>
        <v>181</v>
      </c>
      <c r="E218" s="168">
        <f t="shared" si="132"/>
        <v>100</v>
      </c>
      <c r="F218" s="116"/>
      <c r="G218" s="112">
        <f>IFERROR(ROUND(D218*100/C218,1),0)</f>
        <v>108.4</v>
      </c>
      <c r="H218" s="113" t="str">
        <f t="shared" si="128"/>
        <v/>
      </c>
      <c r="I218" s="113" t="str">
        <f t="shared" si="129"/>
        <v/>
      </c>
      <c r="J218" s="114">
        <f t="shared" si="130"/>
        <v>108.4</v>
      </c>
      <c r="K218"/>
      <c r="L218"/>
      <c r="M218"/>
      <c r="N218"/>
      <c r="O218"/>
      <c r="P218"/>
      <c r="Q218"/>
      <c r="R218"/>
      <c r="S218"/>
      <c r="T218"/>
      <c r="U218" s="136"/>
      <c r="W218" s="13"/>
      <c r="X218" s="13"/>
      <c r="Y218" s="13"/>
      <c r="Z218" s="136"/>
      <c r="AA218" s="13"/>
      <c r="AB218" s="13"/>
      <c r="AC218" s="13"/>
      <c r="AD218" s="13"/>
      <c r="AE218" s="13"/>
      <c r="AF218" s="13"/>
      <c r="AG218" s="127"/>
      <c r="AH218"/>
      <c r="AI218"/>
      <c r="AJ218"/>
      <c r="AL218" s="41" t="str">
        <f t="shared" si="126"/>
        <v>ROQU</v>
      </c>
      <c r="AM218" s="43">
        <f t="shared" si="126"/>
        <v>167</v>
      </c>
      <c r="AN218" s="42">
        <f t="shared" si="126"/>
        <v>167</v>
      </c>
      <c r="AO218" s="171">
        <f>G218</f>
        <v>108.4</v>
      </c>
      <c r="AP218" s="44">
        <f>AM218-AN218</f>
        <v>0</v>
      </c>
      <c r="AQ218" s="44"/>
    </row>
    <row r="219" spans="1:43" s="137" customFormat="1" ht="18" customHeight="1" x14ac:dyDescent="0.25">
      <c r="A219" s="111" t="str">
        <f>Config!$B$23</f>
        <v>CALZ</v>
      </c>
      <c r="B219" s="106">
        <f>METAS!$BA$25</f>
        <v>151</v>
      </c>
      <c r="C219" s="79">
        <f>ROUNDUP((B219/12)*Config!$C$6,0)</f>
        <v>151</v>
      </c>
      <c r="D219" s="106">
        <f>ACUMULADO!$BA$25</f>
        <v>105</v>
      </c>
      <c r="E219" s="168">
        <f t="shared" si="132"/>
        <v>100</v>
      </c>
      <c r="F219" s="116"/>
      <c r="G219" s="112">
        <f t="shared" ref="G219:G220" si="135">IFERROR(ROUND(D219*100/C219,1),0)</f>
        <v>69.5</v>
      </c>
      <c r="H219" s="113">
        <f t="shared" si="128"/>
        <v>69.5</v>
      </c>
      <c r="I219" s="113" t="str">
        <f t="shared" si="129"/>
        <v/>
      </c>
      <c r="J219" s="114" t="str">
        <f t="shared" si="130"/>
        <v/>
      </c>
      <c r="K219"/>
      <c r="L219"/>
      <c r="M219"/>
      <c r="N219"/>
      <c r="O219"/>
      <c r="P219"/>
      <c r="Q219"/>
      <c r="R219"/>
      <c r="S219"/>
      <c r="T219"/>
      <c r="U219" s="136"/>
      <c r="V219" s="74"/>
      <c r="W219" s="13"/>
      <c r="X219" s="13"/>
      <c r="Y219" s="13"/>
      <c r="Z219" s="136"/>
      <c r="AA219" s="13"/>
      <c r="AB219" s="13"/>
      <c r="AC219" s="13"/>
      <c r="AD219" s="13"/>
      <c r="AE219" s="13"/>
      <c r="AF219" s="13"/>
      <c r="AG219" s="127"/>
      <c r="AH219"/>
      <c r="AI219"/>
      <c r="AJ219"/>
      <c r="AL219" s="41" t="str">
        <f t="shared" si="126"/>
        <v>CALZ</v>
      </c>
      <c r="AM219" s="43">
        <f t="shared" si="126"/>
        <v>151</v>
      </c>
      <c r="AN219" s="42">
        <f t="shared" si="126"/>
        <v>151</v>
      </c>
      <c r="AO219" s="171">
        <f t="shared" si="127"/>
        <v>69.5</v>
      </c>
      <c r="AP219" s="44">
        <f t="shared" si="131"/>
        <v>0</v>
      </c>
      <c r="AQ219" s="44"/>
    </row>
    <row r="220" spans="1:43" s="137" customFormat="1" ht="18" customHeight="1" x14ac:dyDescent="0.25">
      <c r="A220" s="111" t="str">
        <f>Config!$B$24</f>
        <v>PUEB</v>
      </c>
      <c r="B220" s="106">
        <f>METAS!$BB$25</f>
        <v>160</v>
      </c>
      <c r="C220" s="79">
        <f>ROUNDUP((B220/12)*Config!$C$6,0)</f>
        <v>160</v>
      </c>
      <c r="D220" s="106">
        <f>ACUMULADO!$BB$25</f>
        <v>120</v>
      </c>
      <c r="E220" s="168">
        <f t="shared" si="132"/>
        <v>100</v>
      </c>
      <c r="F220" s="116"/>
      <c r="G220" s="112">
        <f t="shared" si="135"/>
        <v>75</v>
      </c>
      <c r="H220" s="113">
        <f t="shared" si="128"/>
        <v>75</v>
      </c>
      <c r="I220" s="113" t="str">
        <f t="shared" si="129"/>
        <v/>
      </c>
      <c r="J220" s="114" t="str">
        <f t="shared" si="130"/>
        <v/>
      </c>
      <c r="K220"/>
      <c r="L220"/>
      <c r="M220"/>
      <c r="N220"/>
      <c r="O220"/>
      <c r="P220"/>
      <c r="Q220"/>
      <c r="R220"/>
      <c r="S220"/>
      <c r="T220"/>
      <c r="U220" s="136"/>
      <c r="W220" s="13"/>
      <c r="X220" s="13"/>
      <c r="Y220" s="13"/>
      <c r="Z220" s="136"/>
      <c r="AA220" s="13"/>
      <c r="AB220" s="13"/>
      <c r="AC220" s="13"/>
      <c r="AD220" s="13"/>
      <c r="AE220" s="13"/>
      <c r="AF220" s="13"/>
      <c r="AG220" s="127"/>
      <c r="AH220"/>
      <c r="AI220"/>
      <c r="AJ220"/>
      <c r="AL220" s="41" t="str">
        <f>A220</f>
        <v>PUEB</v>
      </c>
      <c r="AM220" s="43">
        <f t="shared" si="126"/>
        <v>160</v>
      </c>
      <c r="AN220" s="42">
        <f t="shared" si="126"/>
        <v>160</v>
      </c>
      <c r="AO220" s="171">
        <f>G220</f>
        <v>75</v>
      </c>
      <c r="AP220" s="44">
        <f>AM220-AN220</f>
        <v>0</v>
      </c>
      <c r="AQ220" s="44"/>
    </row>
    <row r="221" spans="1:43" s="137" customFormat="1" ht="18" customHeight="1" x14ac:dyDescent="0.25">
      <c r="A221" s="14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 s="136"/>
      <c r="V221" s="74"/>
      <c r="W221" s="13"/>
      <c r="X221" s="13"/>
      <c r="Y221" s="13"/>
      <c r="Z221" s="136"/>
      <c r="AA221" s="13"/>
      <c r="AB221" s="13"/>
      <c r="AC221" s="13"/>
      <c r="AD221" s="13"/>
      <c r="AE221" s="13"/>
      <c r="AF221" s="13"/>
      <c r="AG221" s="127"/>
      <c r="AH221"/>
      <c r="AI221"/>
      <c r="AJ221"/>
      <c r="AO221"/>
      <c r="AP221" s="4"/>
    </row>
    <row r="222" spans="1:43" s="137" customFormat="1" ht="18" customHeight="1" x14ac:dyDescent="0.25">
      <c r="A222" s="141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 s="136"/>
      <c r="V222" s="74"/>
      <c r="W222" s="13"/>
      <c r="X222" s="13"/>
      <c r="Y222" s="13"/>
      <c r="Z222" s="136"/>
      <c r="AA222" s="13"/>
      <c r="AB222" s="13"/>
      <c r="AC222" s="13"/>
      <c r="AD222" s="13"/>
      <c r="AE222" s="13"/>
      <c r="AF222" s="13"/>
      <c r="AG222" s="127"/>
      <c r="AH222"/>
      <c r="AI222"/>
      <c r="AJ222"/>
      <c r="AO222"/>
      <c r="AP222" s="4"/>
    </row>
    <row r="223" spans="1:43" s="137" customFormat="1" ht="18" customHeight="1" x14ac:dyDescent="0.25">
      <c r="A223" s="141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 s="136"/>
      <c r="V223" s="74"/>
      <c r="W223" s="13"/>
      <c r="X223" s="13"/>
      <c r="Y223" s="13"/>
      <c r="Z223" s="136"/>
      <c r="AA223" s="13"/>
      <c r="AB223" s="13"/>
      <c r="AC223" s="13"/>
      <c r="AD223" s="13"/>
      <c r="AE223" s="13"/>
      <c r="AF223" s="13"/>
      <c r="AG223" s="127"/>
      <c r="AH223"/>
      <c r="AI223"/>
      <c r="AJ223"/>
      <c r="AO223"/>
      <c r="AP223" s="4"/>
    </row>
    <row r="224" spans="1:43" s="137" customFormat="1" ht="18" customHeight="1" x14ac:dyDescent="0.25">
      <c r="A224" s="141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 s="136"/>
      <c r="V224" s="74"/>
      <c r="W224" s="13"/>
      <c r="X224" s="13"/>
      <c r="Y224" s="13"/>
      <c r="Z224" s="136"/>
      <c r="AA224" s="13"/>
      <c r="AB224" s="13"/>
      <c r="AC224" s="13"/>
      <c r="AD224" s="13"/>
      <c r="AE224" s="13"/>
      <c r="AF224" s="13"/>
      <c r="AG224" s="127"/>
      <c r="AH224"/>
      <c r="AI224"/>
      <c r="AJ224"/>
      <c r="AO224"/>
      <c r="AP224" s="4"/>
    </row>
    <row r="225" spans="1:43" s="137" customFormat="1" ht="18" customHeight="1" x14ac:dyDescent="0.25">
      <c r="A225" s="141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 s="136"/>
      <c r="V225" s="74"/>
      <c r="W225" s="13"/>
      <c r="X225" s="13"/>
      <c r="Y225" s="13"/>
      <c r="Z225" s="136"/>
      <c r="AA225" s="13"/>
      <c r="AB225" s="13"/>
      <c r="AC225" s="13"/>
      <c r="AD225" s="13"/>
      <c r="AE225" s="13"/>
      <c r="AF225" s="13"/>
      <c r="AG225" s="127"/>
      <c r="AH225"/>
      <c r="AI225"/>
      <c r="AJ225"/>
      <c r="AO225"/>
      <c r="AP225" s="4"/>
    </row>
    <row r="226" spans="1:43" s="137" customFormat="1" ht="18" customHeight="1" x14ac:dyDescent="0.25">
      <c r="A226" s="141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 s="136"/>
      <c r="V226" s="74"/>
      <c r="W226" s="13"/>
      <c r="X226" s="13"/>
      <c r="Y226" s="13"/>
      <c r="Z226" s="136"/>
      <c r="AA226" s="13"/>
      <c r="AB226" s="13"/>
      <c r="AC226" s="13"/>
      <c r="AD226" s="13"/>
      <c r="AE226" s="13"/>
      <c r="AF226" s="13"/>
      <c r="AG226" s="127"/>
      <c r="AH226"/>
      <c r="AI226"/>
      <c r="AJ226"/>
      <c r="AO226"/>
      <c r="AP226" s="4"/>
    </row>
    <row r="227" spans="1:43" s="137" customFormat="1" ht="18" customHeight="1" x14ac:dyDescent="0.25">
      <c r="A227" s="141"/>
      <c r="K227"/>
      <c r="L227"/>
      <c r="M227"/>
      <c r="N227"/>
      <c r="O227"/>
      <c r="P227"/>
      <c r="Q227"/>
      <c r="R227"/>
      <c r="S227"/>
      <c r="T227" s="13"/>
      <c r="U227" s="136"/>
      <c r="V227" s="1"/>
      <c r="W227" s="78"/>
      <c r="X227" s="13"/>
      <c r="Y227" s="13"/>
      <c r="Z227" s="13"/>
      <c r="AA227" s="13"/>
      <c r="AB227" s="13"/>
      <c r="AC227" s="13"/>
      <c r="AD227" s="13"/>
      <c r="AE227" s="13"/>
      <c r="AF227" s="13"/>
      <c r="AG227" s="127"/>
      <c r="AH227"/>
      <c r="AI227"/>
      <c r="AJ227"/>
      <c r="AO227"/>
      <c r="AP227" s="4"/>
    </row>
    <row r="228" spans="1:43" s="137" customFormat="1" ht="18" customHeight="1" x14ac:dyDescent="0.25">
      <c r="A228" s="5"/>
      <c r="B228"/>
      <c r="C228" s="81"/>
      <c r="D228" s="82"/>
      <c r="E228" s="82"/>
      <c r="F228" s="83"/>
      <c r="G228" s="83"/>
      <c r="H228" s="83"/>
      <c r="I228" s="164"/>
      <c r="J228" s="165"/>
      <c r="K228"/>
      <c r="L228"/>
      <c r="M228"/>
      <c r="N228"/>
      <c r="O228"/>
      <c r="P228"/>
      <c r="Q228"/>
      <c r="R228"/>
      <c r="S228"/>
      <c r="T228"/>
      <c r="U228" s="136"/>
      <c r="W228" s="13"/>
      <c r="X228" s="13"/>
      <c r="Y228" s="13"/>
      <c r="Z228" s="136"/>
      <c r="AA228" s="13"/>
      <c r="AB228" s="13"/>
      <c r="AC228" s="13"/>
      <c r="AD228" s="13"/>
      <c r="AE228" s="13"/>
      <c r="AF228" s="13"/>
      <c r="AG228" s="127"/>
      <c r="AH228"/>
      <c r="AI228"/>
      <c r="AJ228"/>
      <c r="AO228"/>
      <c r="AP228" s="4"/>
    </row>
    <row r="229" spans="1:43" s="137" customFormat="1" ht="18" customHeight="1" x14ac:dyDescent="0.25">
      <c r="A229" s="5" t="str">
        <f>METAS!$B$26</f>
        <v>NIÑOS DE 24 A 35 MESES DE EDAD CON DOSAJE DE HEMOGLOBINA</v>
      </c>
      <c r="B229"/>
      <c r="C229" s="81"/>
      <c r="D229" s="82"/>
      <c r="E229" s="82"/>
      <c r="F229" s="83"/>
      <c r="G229" s="83"/>
      <c r="H229" s="83"/>
      <c r="I229" s="167"/>
      <c r="J229" s="165"/>
      <c r="K229"/>
      <c r="L229"/>
      <c r="M229"/>
      <c r="N229"/>
      <c r="O229"/>
      <c r="P229"/>
      <c r="Q229"/>
      <c r="R229"/>
      <c r="S229"/>
      <c r="T229"/>
      <c r="U229" s="136"/>
      <c r="V229" s="78" t="str">
        <f>A229</f>
        <v>NIÑOS DE 24 A 35 MESES DE EDAD CON DOSAJE DE HEMOGLOBINA</v>
      </c>
      <c r="W229" s="13"/>
      <c r="X229" s="13"/>
      <c r="Y229" s="13"/>
      <c r="Z229" s="136"/>
      <c r="AA229" s="13"/>
      <c r="AB229" s="13"/>
      <c r="AC229" s="13"/>
      <c r="AD229" s="13"/>
      <c r="AE229" s="13"/>
      <c r="AF229" s="13"/>
      <c r="AG229" s="127"/>
      <c r="AH229"/>
      <c r="AI229"/>
      <c r="AJ229"/>
      <c r="AL229" t="str">
        <f t="shared" ref="AL229:AL239" si="136">A229</f>
        <v>NIÑOS DE 24 A 35 MESES DE EDAD CON DOSAJE DE HEMOGLOBINA</v>
      </c>
      <c r="AM229"/>
      <c r="AN229"/>
      <c r="AO229"/>
      <c r="AP229" s="4"/>
      <c r="AQ229"/>
    </row>
    <row r="230" spans="1:43" s="137" customFormat="1" ht="48" customHeight="1" thickBot="1" x14ac:dyDescent="0.3">
      <c r="A230" s="86" t="s">
        <v>2</v>
      </c>
      <c r="B230" s="87" t="s">
        <v>199</v>
      </c>
      <c r="C230" s="88" t="s">
        <v>117</v>
      </c>
      <c r="D230" s="87" t="s">
        <v>202</v>
      </c>
      <c r="E230" s="87" t="s">
        <v>1</v>
      </c>
      <c r="F230" s="89"/>
      <c r="G230" s="90" t="s">
        <v>88</v>
      </c>
      <c r="H230" s="91" t="str">
        <f>"DEFICIENTE &lt; = "&amp;$H$3</f>
        <v>DEFICIENTE &lt; = 90</v>
      </c>
      <c r="I230" s="91" t="str">
        <f>"PROCESO &gt; "&amp;$H$3&amp;"  -  &lt; "&amp;$I$3</f>
        <v>PROCESO &gt; 90  -  &lt; 100</v>
      </c>
      <c r="J230" s="91" t="str">
        <f>"OPTIMO &gt; = "&amp;$I$3</f>
        <v>OPTIMO &gt; = 100</v>
      </c>
      <c r="K230"/>
      <c r="L230"/>
      <c r="M230"/>
      <c r="N230"/>
      <c r="O230"/>
      <c r="P230"/>
      <c r="Q230"/>
      <c r="R230"/>
      <c r="S230"/>
      <c r="T230"/>
      <c r="U230" s="136"/>
      <c r="V230" s="115" t="str">
        <f>$V$1&amp;"  "&amp;V229&amp;"  "&amp;$V$3&amp;"  "&amp;$V$2</f>
        <v>RED. MOYOBAMBA:  NIÑOS DE 24 A 35 MESES DE EDAD CON DOSAJE DE HEMOGLOBINA  - POR MICROREDES :   ENERO - DICIEMBRE 2022</v>
      </c>
      <c r="W230" s="13"/>
      <c r="X230" s="13"/>
      <c r="Y230" s="13"/>
      <c r="Z230" s="136"/>
      <c r="AA230" s="13"/>
      <c r="AB230" s="13"/>
      <c r="AC230" s="13"/>
      <c r="AD230" s="13"/>
      <c r="AE230" s="13"/>
      <c r="AF230" s="13"/>
      <c r="AG230" s="127"/>
      <c r="AH230"/>
      <c r="AI230"/>
      <c r="AJ230"/>
      <c r="AL230" s="92" t="str">
        <f t="shared" si="136"/>
        <v>ESTABLECIMIENTOS</v>
      </c>
      <c r="AM230" s="93" t="str">
        <f t="shared" ref="AM230:AM240" si="137">B230</f>
        <v>Meta. Anual</v>
      </c>
      <c r="AN230" s="94" t="str">
        <f t="shared" ref="AN230:AN240" si="138">C230</f>
        <v>Pob. Suj</v>
      </c>
      <c r="AO230" s="95" t="str">
        <f t="shared" ref="AO230:AO236" si="139">G230</f>
        <v>%</v>
      </c>
      <c r="AP230" s="95" t="s">
        <v>16</v>
      </c>
      <c r="AQ230" s="96"/>
    </row>
    <row r="231" spans="1:43" s="137" customFormat="1" ht="18" customHeight="1" thickBot="1" x14ac:dyDescent="0.3">
      <c r="A231" s="97" t="str">
        <f>Config!$B$15</f>
        <v>RED</v>
      </c>
      <c r="B231" s="98">
        <f>SUM(B232:B240)</f>
        <v>2649</v>
      </c>
      <c r="C231" s="98">
        <f>SUM(C232:C240)</f>
        <v>2649</v>
      </c>
      <c r="D231" s="98">
        <f>SUM(D232:D240)</f>
        <v>1362</v>
      </c>
      <c r="E231" s="98">
        <f>Config!$D$9</f>
        <v>100</v>
      </c>
      <c r="F231" s="99"/>
      <c r="G231" s="98">
        <f>IFERROR(ROUND(D231*100/C231,1),0)</f>
        <v>51.4</v>
      </c>
      <c r="H231" s="100">
        <f t="shared" ref="H231:H240" si="140">IF(G231&lt;=$H$3,G231,"")</f>
        <v>51.4</v>
      </c>
      <c r="I231" s="100" t="str">
        <f t="shared" ref="I231:I240" si="141">IF(G231&gt;$H$3,IF(G231&lt;$I$3,G231,""),"")</f>
        <v/>
      </c>
      <c r="J231" s="98" t="str">
        <f t="shared" ref="J231:J240" si="142">IF(G231&gt;=$I$3,G231,"")</f>
        <v/>
      </c>
      <c r="K231"/>
      <c r="L231"/>
      <c r="M231"/>
      <c r="N231"/>
      <c r="O231"/>
      <c r="P231"/>
      <c r="Q231"/>
      <c r="R231"/>
      <c r="S231"/>
      <c r="T231"/>
      <c r="U231" s="136"/>
      <c r="V231" s="74"/>
      <c r="W231" s="13"/>
      <c r="X231" s="13"/>
      <c r="Y231" s="13"/>
      <c r="Z231" s="136"/>
      <c r="AA231" s="13"/>
      <c r="AB231" s="13"/>
      <c r="AC231" s="13"/>
      <c r="AD231" s="13"/>
      <c r="AE231" s="13"/>
      <c r="AF231" s="13"/>
      <c r="AG231" s="127"/>
      <c r="AH231"/>
      <c r="AI231"/>
      <c r="AJ231"/>
      <c r="AL231" s="102" t="str">
        <f t="shared" si="136"/>
        <v>RED</v>
      </c>
      <c r="AM231" s="103">
        <f t="shared" si="137"/>
        <v>2649</v>
      </c>
      <c r="AN231" s="104">
        <f t="shared" si="138"/>
        <v>2649</v>
      </c>
      <c r="AO231" s="103">
        <f t="shared" si="139"/>
        <v>51.4</v>
      </c>
      <c r="AP231" s="104">
        <f t="shared" ref="AP231:AP236" si="143">AM231-AN231</f>
        <v>0</v>
      </c>
      <c r="AQ231" s="104"/>
    </row>
    <row r="232" spans="1:43" s="137" customFormat="1" ht="18" customHeight="1" x14ac:dyDescent="0.25">
      <c r="A232" s="111" t="str">
        <f>Config!$B$16</f>
        <v>HOSP</v>
      </c>
      <c r="B232" s="106">
        <f>METAS!$AT$26</f>
        <v>0</v>
      </c>
      <c r="C232" s="106">
        <f>ROUNDUP((B232/12)*Config!$C$6,0)</f>
        <v>0</v>
      </c>
      <c r="D232" s="106">
        <f>ACUMULADO!$AT$26</f>
        <v>0</v>
      </c>
      <c r="E232" s="168">
        <f>E231</f>
        <v>100</v>
      </c>
      <c r="F232" s="116"/>
      <c r="G232" s="112">
        <f>IFERROR(ROUND(D232*100/C232,1),0)</f>
        <v>0</v>
      </c>
      <c r="H232" s="113">
        <f t="shared" si="140"/>
        <v>0</v>
      </c>
      <c r="I232" s="113" t="str">
        <f t="shared" si="141"/>
        <v/>
      </c>
      <c r="J232" s="114" t="str">
        <f t="shared" si="142"/>
        <v/>
      </c>
      <c r="K232"/>
      <c r="L232"/>
      <c r="M232"/>
      <c r="N232"/>
      <c r="O232"/>
      <c r="P232"/>
      <c r="Q232"/>
      <c r="R232"/>
      <c r="S232"/>
      <c r="T232"/>
      <c r="U232" s="136"/>
      <c r="V232" s="78"/>
      <c r="W232" s="13"/>
      <c r="X232" s="13"/>
      <c r="Y232" s="13"/>
      <c r="Z232" s="136"/>
      <c r="AA232" s="13"/>
      <c r="AB232" s="13"/>
      <c r="AC232" s="13"/>
      <c r="AD232" s="13"/>
      <c r="AE232" s="13"/>
      <c r="AF232" s="13"/>
      <c r="AG232" s="127"/>
      <c r="AH232"/>
      <c r="AI232"/>
      <c r="AJ232"/>
      <c r="AL232" s="41" t="str">
        <f t="shared" si="136"/>
        <v>HOSP</v>
      </c>
      <c r="AM232" s="43">
        <f t="shared" si="137"/>
        <v>0</v>
      </c>
      <c r="AN232" s="42">
        <f t="shared" si="138"/>
        <v>0</v>
      </c>
      <c r="AO232" s="171">
        <f t="shared" si="139"/>
        <v>0</v>
      </c>
      <c r="AP232" s="44">
        <f t="shared" si="143"/>
        <v>0</v>
      </c>
      <c r="AQ232" s="44"/>
    </row>
    <row r="233" spans="1:43" s="137" customFormat="1" ht="18" customHeight="1" x14ac:dyDescent="0.25">
      <c r="A233" s="111" t="str">
        <f>Config!$B$17</f>
        <v>LLUI</v>
      </c>
      <c r="B233" s="106">
        <f>METAS!$AU$26</f>
        <v>1096</v>
      </c>
      <c r="C233" s="79">
        <f>ROUNDUP((B233/12)*Config!$C$6,0)</f>
        <v>1096</v>
      </c>
      <c r="D233" s="106">
        <f>ACUMULADO!$AU$26</f>
        <v>549</v>
      </c>
      <c r="E233" s="168">
        <f t="shared" ref="E233:E240" si="144">E232</f>
        <v>100</v>
      </c>
      <c r="F233" s="116"/>
      <c r="G233" s="112">
        <f>IFERROR(ROUND(D233*100/C233,1),0)</f>
        <v>50.1</v>
      </c>
      <c r="H233" s="113">
        <f t="shared" si="140"/>
        <v>50.1</v>
      </c>
      <c r="I233" s="113" t="str">
        <f t="shared" si="141"/>
        <v/>
      </c>
      <c r="J233" s="114" t="str">
        <f t="shared" si="142"/>
        <v/>
      </c>
      <c r="K233"/>
      <c r="L233"/>
      <c r="M233"/>
      <c r="N233"/>
      <c r="O233"/>
      <c r="P233"/>
      <c r="Q233"/>
      <c r="R233"/>
      <c r="S233"/>
      <c r="T233"/>
      <c r="U233" s="136"/>
      <c r="V233" s="78"/>
      <c r="W233" s="13"/>
      <c r="X233" s="13"/>
      <c r="Y233" s="13"/>
      <c r="Z233" s="136"/>
      <c r="AA233" s="13"/>
      <c r="AB233" s="13"/>
      <c r="AC233" s="13"/>
      <c r="AD233" s="13"/>
      <c r="AE233" s="13"/>
      <c r="AF233" s="13"/>
      <c r="AG233" s="127"/>
      <c r="AH233"/>
      <c r="AI233"/>
      <c r="AJ233"/>
      <c r="AL233" s="41" t="str">
        <f t="shared" si="136"/>
        <v>LLUI</v>
      </c>
      <c r="AM233" s="43">
        <f t="shared" si="137"/>
        <v>1096</v>
      </c>
      <c r="AN233" s="42">
        <f t="shared" si="138"/>
        <v>1096</v>
      </c>
      <c r="AO233" s="171">
        <f t="shared" si="139"/>
        <v>50.1</v>
      </c>
      <c r="AP233" s="44">
        <f t="shared" si="143"/>
        <v>0</v>
      </c>
      <c r="AQ233" s="44"/>
    </row>
    <row r="234" spans="1:43" s="137" customFormat="1" ht="18" customHeight="1" x14ac:dyDescent="0.25">
      <c r="A234" s="111" t="str">
        <f>Config!$B$18</f>
        <v>JERI</v>
      </c>
      <c r="B234" s="106">
        <f>METAS!$AV$26</f>
        <v>112</v>
      </c>
      <c r="C234" s="79">
        <f>ROUNDUP((B234/12)*Config!$C$6,0)</f>
        <v>112</v>
      </c>
      <c r="D234" s="106">
        <f>ACUMULADO!$AV$26</f>
        <v>31</v>
      </c>
      <c r="E234" s="168">
        <f t="shared" si="144"/>
        <v>100</v>
      </c>
      <c r="F234" s="116"/>
      <c r="G234" s="112">
        <f t="shared" ref="G234" si="145">IFERROR(ROUND(D234*100/C234,1),0)</f>
        <v>27.7</v>
      </c>
      <c r="H234" s="113">
        <f t="shared" si="140"/>
        <v>27.7</v>
      </c>
      <c r="I234" s="113" t="str">
        <f t="shared" si="141"/>
        <v/>
      </c>
      <c r="J234" s="114" t="str">
        <f t="shared" si="142"/>
        <v/>
      </c>
      <c r="K234"/>
      <c r="L234"/>
      <c r="M234"/>
      <c r="N234"/>
      <c r="O234"/>
      <c r="P234"/>
      <c r="Q234"/>
      <c r="R234"/>
      <c r="S234"/>
      <c r="T234"/>
      <c r="U234" s="136"/>
      <c r="V234" s="74"/>
      <c r="W234" s="13"/>
      <c r="X234" s="13"/>
      <c r="Y234" s="13"/>
      <c r="Z234" s="136"/>
      <c r="AA234" s="13"/>
      <c r="AB234" s="13"/>
      <c r="AC234" s="13"/>
      <c r="AD234" s="13"/>
      <c r="AE234" s="13"/>
      <c r="AF234" s="13"/>
      <c r="AG234" s="127"/>
      <c r="AH234"/>
      <c r="AI234"/>
      <c r="AJ234"/>
      <c r="AL234" s="41" t="str">
        <f t="shared" si="136"/>
        <v>JERI</v>
      </c>
      <c r="AM234" s="43">
        <f t="shared" si="137"/>
        <v>112</v>
      </c>
      <c r="AN234" s="42">
        <f t="shared" si="138"/>
        <v>112</v>
      </c>
      <c r="AO234" s="171">
        <f t="shared" si="139"/>
        <v>27.7</v>
      </c>
      <c r="AP234" s="44">
        <f t="shared" si="143"/>
        <v>0</v>
      </c>
      <c r="AQ234" s="44"/>
    </row>
    <row r="235" spans="1:43" s="137" customFormat="1" ht="18" customHeight="1" x14ac:dyDescent="0.25">
      <c r="A235" s="111" t="str">
        <f>Config!$B$19</f>
        <v>YANT</v>
      </c>
      <c r="B235" s="106">
        <f>METAS!$AW$26</f>
        <v>191</v>
      </c>
      <c r="C235" s="79">
        <f>ROUNDUP((B235/12)*Config!$C$6,0)</f>
        <v>191</v>
      </c>
      <c r="D235" s="106">
        <f>ACUMULADO!$AW$26</f>
        <v>81</v>
      </c>
      <c r="E235" s="168">
        <f t="shared" si="144"/>
        <v>100</v>
      </c>
      <c r="F235" s="116"/>
      <c r="G235" s="112">
        <f>IFERROR(ROUND(D235*100/C235,1),0)</f>
        <v>42.4</v>
      </c>
      <c r="H235" s="113">
        <f t="shared" si="140"/>
        <v>42.4</v>
      </c>
      <c r="I235" s="113" t="str">
        <f t="shared" si="141"/>
        <v/>
      </c>
      <c r="J235" s="114" t="str">
        <f t="shared" si="142"/>
        <v/>
      </c>
      <c r="K235"/>
      <c r="L235"/>
      <c r="M235"/>
      <c r="N235"/>
      <c r="O235"/>
      <c r="P235"/>
      <c r="Q235"/>
      <c r="R235"/>
      <c r="S235"/>
      <c r="T235"/>
      <c r="U235" s="136"/>
      <c r="V235" s="74"/>
      <c r="W235" s="13"/>
      <c r="X235" s="13"/>
      <c r="Y235" s="13"/>
      <c r="Z235" s="136"/>
      <c r="AA235" s="13"/>
      <c r="AB235" s="13"/>
      <c r="AC235" s="13"/>
      <c r="AD235" s="13"/>
      <c r="AE235" s="13"/>
      <c r="AF235" s="13"/>
      <c r="AG235" s="127"/>
      <c r="AH235"/>
      <c r="AI235"/>
      <c r="AJ235"/>
      <c r="AL235" s="41" t="str">
        <f t="shared" si="136"/>
        <v>YANT</v>
      </c>
      <c r="AM235" s="43">
        <f t="shared" si="137"/>
        <v>191</v>
      </c>
      <c r="AN235" s="42">
        <f t="shared" si="138"/>
        <v>191</v>
      </c>
      <c r="AO235" s="171">
        <f t="shared" si="139"/>
        <v>42.4</v>
      </c>
      <c r="AP235" s="44">
        <f t="shared" si="143"/>
        <v>0</v>
      </c>
      <c r="AQ235" s="44"/>
    </row>
    <row r="236" spans="1:43" s="137" customFormat="1" ht="18" customHeight="1" x14ac:dyDescent="0.25">
      <c r="A236" s="111" t="str">
        <f>Config!$B$20</f>
        <v>SORI</v>
      </c>
      <c r="B236" s="106">
        <f>METAS!$AX$26</f>
        <v>505</v>
      </c>
      <c r="C236" s="79">
        <f>ROUNDUP((B236/12)*Config!$C$6,0)</f>
        <v>505</v>
      </c>
      <c r="D236" s="106">
        <f>ACUMULADO!$AX$26</f>
        <v>320</v>
      </c>
      <c r="E236" s="168">
        <f t="shared" si="144"/>
        <v>100</v>
      </c>
      <c r="F236" s="116"/>
      <c r="G236" s="112">
        <f t="shared" ref="G236" si="146">IFERROR(ROUND(D236*100/C236,1),0)</f>
        <v>63.4</v>
      </c>
      <c r="H236" s="113">
        <f t="shared" si="140"/>
        <v>63.4</v>
      </c>
      <c r="I236" s="113" t="str">
        <f t="shared" si="141"/>
        <v/>
      </c>
      <c r="J236" s="114" t="str">
        <f t="shared" si="142"/>
        <v/>
      </c>
      <c r="K236"/>
      <c r="L236"/>
      <c r="M236"/>
      <c r="N236"/>
      <c r="O236"/>
      <c r="P236"/>
      <c r="Q236"/>
      <c r="R236"/>
      <c r="S236"/>
      <c r="T236"/>
      <c r="U236" s="136"/>
      <c r="V236" s="74"/>
      <c r="W236" s="13"/>
      <c r="X236" s="13"/>
      <c r="Y236" s="13"/>
      <c r="Z236" s="136"/>
      <c r="AA236" s="13"/>
      <c r="AB236" s="13"/>
      <c r="AC236" s="13"/>
      <c r="AD236" s="13"/>
      <c r="AE236" s="13"/>
      <c r="AF236" s="13"/>
      <c r="AG236" s="127"/>
      <c r="AH236"/>
      <c r="AI236"/>
      <c r="AJ236"/>
      <c r="AL236" s="41" t="str">
        <f t="shared" si="136"/>
        <v>SORI</v>
      </c>
      <c r="AM236" s="43">
        <f t="shared" si="137"/>
        <v>505</v>
      </c>
      <c r="AN236" s="42">
        <f t="shared" si="138"/>
        <v>505</v>
      </c>
      <c r="AO236" s="171">
        <f t="shared" si="139"/>
        <v>63.4</v>
      </c>
      <c r="AP236" s="44">
        <f t="shared" si="143"/>
        <v>0</v>
      </c>
      <c r="AQ236" s="44"/>
    </row>
    <row r="237" spans="1:43" s="137" customFormat="1" ht="18" customHeight="1" x14ac:dyDescent="0.25">
      <c r="A237" s="111" t="str">
        <f>Config!$B$21</f>
        <v>JEPE</v>
      </c>
      <c r="B237" s="106">
        <f>METAS!$AY$26</f>
        <v>218</v>
      </c>
      <c r="C237" s="79">
        <f>ROUNDUP((B237/12)*Config!$C$6,0)</f>
        <v>218</v>
      </c>
      <c r="D237" s="106">
        <f>ACUMULADO!$AY$26</f>
        <v>110</v>
      </c>
      <c r="E237" s="168">
        <f t="shared" si="144"/>
        <v>100</v>
      </c>
      <c r="F237" s="116"/>
      <c r="G237" s="112">
        <f>IFERROR(ROUND(D237*100/C237,1),0)</f>
        <v>50.5</v>
      </c>
      <c r="H237" s="113">
        <f t="shared" si="140"/>
        <v>50.5</v>
      </c>
      <c r="I237" s="113" t="str">
        <f t="shared" si="141"/>
        <v/>
      </c>
      <c r="J237" s="114" t="str">
        <f t="shared" si="142"/>
        <v/>
      </c>
      <c r="K237"/>
      <c r="L237"/>
      <c r="M237"/>
      <c r="N237"/>
      <c r="O237"/>
      <c r="P237"/>
      <c r="Q237"/>
      <c r="R237"/>
      <c r="S237"/>
      <c r="T237"/>
      <c r="U237" s="136"/>
      <c r="V237" s="74"/>
      <c r="W237" s="13"/>
      <c r="X237" s="13"/>
      <c r="Y237" s="13"/>
      <c r="Z237" s="136"/>
      <c r="AA237" s="13"/>
      <c r="AB237" s="13"/>
      <c r="AC237" s="13"/>
      <c r="AD237" s="13"/>
      <c r="AE237" s="13"/>
      <c r="AF237" s="13"/>
      <c r="AG237" s="127"/>
      <c r="AH237"/>
      <c r="AI237"/>
      <c r="AJ237"/>
      <c r="AL237" s="41" t="str">
        <f t="shared" si="136"/>
        <v>JEPE</v>
      </c>
      <c r="AM237" s="43">
        <f t="shared" si="137"/>
        <v>218</v>
      </c>
      <c r="AN237" s="42">
        <f t="shared" si="138"/>
        <v>218</v>
      </c>
      <c r="AO237" s="171">
        <f>G237</f>
        <v>50.5</v>
      </c>
      <c r="AP237" s="44">
        <f>AM237-AN237</f>
        <v>0</v>
      </c>
      <c r="AQ237" s="44"/>
    </row>
    <row r="238" spans="1:43" s="137" customFormat="1" ht="18" customHeight="1" x14ac:dyDescent="0.25">
      <c r="A238" s="111" t="str">
        <f>Config!$B$22</f>
        <v>ROQU</v>
      </c>
      <c r="B238" s="106">
        <f>METAS!$AZ$26</f>
        <v>195</v>
      </c>
      <c r="C238" s="79">
        <f>ROUNDUP((B238/12)*Config!$C$6,0)</f>
        <v>195</v>
      </c>
      <c r="D238" s="106">
        <f>ACUMULADO!$AZ$26</f>
        <v>118</v>
      </c>
      <c r="E238" s="168">
        <f t="shared" si="144"/>
        <v>100</v>
      </c>
      <c r="F238" s="116"/>
      <c r="G238" s="112">
        <f>IFERROR(ROUND(D238*100/C238,1),0)</f>
        <v>60.5</v>
      </c>
      <c r="H238" s="113">
        <f t="shared" si="140"/>
        <v>60.5</v>
      </c>
      <c r="I238" s="113" t="str">
        <f t="shared" si="141"/>
        <v/>
      </c>
      <c r="J238" s="114" t="str">
        <f t="shared" si="142"/>
        <v/>
      </c>
      <c r="K238"/>
      <c r="L238"/>
      <c r="M238"/>
      <c r="N238"/>
      <c r="O238"/>
      <c r="P238"/>
      <c r="Q238"/>
      <c r="R238"/>
      <c r="S238"/>
      <c r="T238"/>
      <c r="U238" s="136"/>
      <c r="W238" s="13"/>
      <c r="X238" s="13"/>
      <c r="Y238" s="13"/>
      <c r="Z238" s="136"/>
      <c r="AA238" s="13"/>
      <c r="AB238" s="13"/>
      <c r="AC238" s="13"/>
      <c r="AD238" s="13"/>
      <c r="AE238" s="13"/>
      <c r="AF238" s="13"/>
      <c r="AG238" s="127"/>
      <c r="AH238"/>
      <c r="AI238"/>
      <c r="AJ238"/>
      <c r="AL238" s="41" t="str">
        <f t="shared" si="136"/>
        <v>ROQU</v>
      </c>
      <c r="AM238" s="43">
        <f t="shared" si="137"/>
        <v>195</v>
      </c>
      <c r="AN238" s="42">
        <f t="shared" si="138"/>
        <v>195</v>
      </c>
      <c r="AO238" s="171">
        <f>G238</f>
        <v>60.5</v>
      </c>
      <c r="AP238" s="44">
        <f>AM238-AN238</f>
        <v>0</v>
      </c>
      <c r="AQ238" s="44"/>
    </row>
    <row r="239" spans="1:43" s="137" customFormat="1" ht="18" customHeight="1" x14ac:dyDescent="0.25">
      <c r="A239" s="111" t="str">
        <f>Config!$B$23</f>
        <v>CALZ</v>
      </c>
      <c r="B239" s="106">
        <f>METAS!$BA$26</f>
        <v>159</v>
      </c>
      <c r="C239" s="79">
        <f>ROUNDUP((B239/12)*Config!$C$6,0)</f>
        <v>159</v>
      </c>
      <c r="D239" s="106">
        <f>ACUMULADO!$BA$26</f>
        <v>78</v>
      </c>
      <c r="E239" s="168">
        <f t="shared" si="144"/>
        <v>100</v>
      </c>
      <c r="F239" s="116"/>
      <c r="G239" s="112">
        <f t="shared" ref="G239:G240" si="147">IFERROR(ROUND(D239*100/C239,1),0)</f>
        <v>49.1</v>
      </c>
      <c r="H239" s="113">
        <f t="shared" si="140"/>
        <v>49.1</v>
      </c>
      <c r="I239" s="113" t="str">
        <f t="shared" si="141"/>
        <v/>
      </c>
      <c r="J239" s="114" t="str">
        <f t="shared" si="142"/>
        <v/>
      </c>
      <c r="K239"/>
      <c r="L239"/>
      <c r="M239"/>
      <c r="N239"/>
      <c r="O239"/>
      <c r="P239"/>
      <c r="Q239"/>
      <c r="R239"/>
      <c r="S239"/>
      <c r="T239"/>
      <c r="U239" s="136"/>
      <c r="V239" s="74"/>
      <c r="W239" s="13"/>
      <c r="X239" s="13"/>
      <c r="Y239" s="13"/>
      <c r="Z239" s="136"/>
      <c r="AA239" s="13"/>
      <c r="AB239" s="13"/>
      <c r="AC239" s="13"/>
      <c r="AD239" s="13"/>
      <c r="AE239" s="13"/>
      <c r="AF239" s="13"/>
      <c r="AG239" s="127"/>
      <c r="AH239"/>
      <c r="AI239"/>
      <c r="AJ239"/>
      <c r="AL239" s="41" t="str">
        <f t="shared" si="136"/>
        <v>CALZ</v>
      </c>
      <c r="AM239" s="43">
        <f t="shared" si="137"/>
        <v>159</v>
      </c>
      <c r="AN239" s="42">
        <f t="shared" si="138"/>
        <v>159</v>
      </c>
      <c r="AO239" s="171">
        <f t="shared" ref="AO239" si="148">G239</f>
        <v>49.1</v>
      </c>
      <c r="AP239" s="44">
        <f t="shared" ref="AP239" si="149">AM239-AN239</f>
        <v>0</v>
      </c>
      <c r="AQ239" s="44"/>
    </row>
    <row r="240" spans="1:43" s="137" customFormat="1" ht="18" customHeight="1" x14ac:dyDescent="0.25">
      <c r="A240" s="111" t="str">
        <f>Config!$B$24</f>
        <v>PUEB</v>
      </c>
      <c r="B240" s="106">
        <f>METAS!$BB$26</f>
        <v>173</v>
      </c>
      <c r="C240" s="79">
        <f>ROUNDUP((B240/12)*Config!$C$6,0)</f>
        <v>173</v>
      </c>
      <c r="D240" s="106">
        <f>ACUMULADO!$BB$26</f>
        <v>75</v>
      </c>
      <c r="E240" s="168">
        <f t="shared" si="144"/>
        <v>100</v>
      </c>
      <c r="F240" s="116"/>
      <c r="G240" s="112">
        <f t="shared" si="147"/>
        <v>43.4</v>
      </c>
      <c r="H240" s="113">
        <f t="shared" si="140"/>
        <v>43.4</v>
      </c>
      <c r="I240" s="113" t="str">
        <f t="shared" si="141"/>
        <v/>
      </c>
      <c r="J240" s="114" t="str">
        <f t="shared" si="142"/>
        <v/>
      </c>
      <c r="K240"/>
      <c r="L240"/>
      <c r="M240"/>
      <c r="N240"/>
      <c r="O240"/>
      <c r="P240"/>
      <c r="Q240"/>
      <c r="R240"/>
      <c r="S240"/>
      <c r="T240"/>
      <c r="U240" s="136"/>
      <c r="W240" s="13"/>
      <c r="X240" s="13"/>
      <c r="Y240" s="13"/>
      <c r="Z240" s="136"/>
      <c r="AA240" s="13"/>
      <c r="AB240" s="13"/>
      <c r="AC240" s="13"/>
      <c r="AD240" s="13"/>
      <c r="AE240" s="13"/>
      <c r="AF240" s="13"/>
      <c r="AG240" s="127"/>
      <c r="AH240"/>
      <c r="AI240"/>
      <c r="AJ240"/>
      <c r="AL240" s="41" t="str">
        <f>A240</f>
        <v>PUEB</v>
      </c>
      <c r="AM240" s="43">
        <f t="shared" si="137"/>
        <v>173</v>
      </c>
      <c r="AN240" s="42">
        <f t="shared" si="138"/>
        <v>173</v>
      </c>
      <c r="AO240" s="171">
        <f>G240</f>
        <v>43.4</v>
      </c>
      <c r="AP240" s="44">
        <f>AM240-AN240</f>
        <v>0</v>
      </c>
      <c r="AQ240" s="44"/>
    </row>
    <row r="241" spans="1:43" s="137" customFormat="1" ht="18" customHeight="1" x14ac:dyDescent="0.25">
      <c r="A241" s="1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 s="136"/>
      <c r="V241" s="74"/>
      <c r="W241" s="13"/>
      <c r="X241" s="13"/>
      <c r="Y241" s="13"/>
      <c r="Z241" s="136"/>
      <c r="AA241" s="13"/>
      <c r="AB241" s="13"/>
      <c r="AC241" s="13"/>
      <c r="AD241" s="13"/>
      <c r="AE241" s="13"/>
      <c r="AF241" s="13"/>
      <c r="AG241" s="127"/>
      <c r="AH241"/>
      <c r="AI241"/>
      <c r="AJ241"/>
      <c r="AO241"/>
      <c r="AP241" s="4"/>
    </row>
    <row r="242" spans="1:43" s="137" customFormat="1" ht="18" customHeight="1" x14ac:dyDescent="0.25">
      <c r="A242" s="141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 s="136"/>
      <c r="V242" s="74"/>
      <c r="W242" s="13"/>
      <c r="X242" s="13"/>
      <c r="Y242" s="13"/>
      <c r="Z242" s="136"/>
      <c r="AA242" s="13"/>
      <c r="AB242" s="13"/>
      <c r="AC242" s="13"/>
      <c r="AD242" s="13"/>
      <c r="AE242" s="13"/>
      <c r="AF242" s="13"/>
      <c r="AG242" s="127"/>
      <c r="AH242"/>
      <c r="AI242"/>
      <c r="AJ242"/>
      <c r="AO242"/>
      <c r="AP242" s="4"/>
    </row>
    <row r="243" spans="1:43" s="137" customFormat="1" ht="18" customHeight="1" x14ac:dyDescent="0.25">
      <c r="A243" s="141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 s="136"/>
      <c r="V243" s="74"/>
      <c r="W243" s="13"/>
      <c r="X243" s="13"/>
      <c r="Y243" s="13"/>
      <c r="Z243" s="136"/>
      <c r="AA243" s="13"/>
      <c r="AB243" s="13"/>
      <c r="AC243" s="13"/>
      <c r="AD243" s="13"/>
      <c r="AE243" s="13"/>
      <c r="AF243" s="13"/>
      <c r="AG243" s="127"/>
      <c r="AH243"/>
      <c r="AI243"/>
      <c r="AJ243"/>
      <c r="AO243"/>
      <c r="AP243" s="4"/>
    </row>
    <row r="244" spans="1:43" s="137" customFormat="1" ht="18" customHeight="1" x14ac:dyDescent="0.25">
      <c r="A244" s="141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 s="136"/>
      <c r="V244" s="74"/>
      <c r="W244" s="13"/>
      <c r="X244" s="13"/>
      <c r="Y244" s="13"/>
      <c r="Z244" s="136"/>
      <c r="AA244" s="13"/>
      <c r="AB244" s="13"/>
      <c r="AC244" s="13"/>
      <c r="AD244" s="13"/>
      <c r="AE244" s="13"/>
      <c r="AF244" s="13"/>
      <c r="AG244" s="127"/>
      <c r="AH244"/>
      <c r="AI244"/>
      <c r="AJ244"/>
      <c r="AO244"/>
      <c r="AP244" s="4"/>
    </row>
    <row r="245" spans="1:43" s="137" customFormat="1" ht="18" customHeight="1" x14ac:dyDescent="0.25">
      <c r="A245" s="141"/>
      <c r="H245"/>
      <c r="I245"/>
      <c r="J245"/>
      <c r="K245" s="14"/>
      <c r="L245"/>
      <c r="M245"/>
      <c r="N245"/>
      <c r="O245"/>
      <c r="P245"/>
      <c r="Q245"/>
      <c r="R245"/>
      <c r="S245"/>
      <c r="T245"/>
      <c r="U245" s="136"/>
      <c r="V245" s="74"/>
      <c r="W245" s="13"/>
      <c r="X245" s="13"/>
      <c r="Y245" s="13"/>
      <c r="Z245" s="136"/>
      <c r="AA245" s="13"/>
      <c r="AB245" s="13"/>
      <c r="AC245" s="13"/>
      <c r="AD245" s="13"/>
      <c r="AE245" s="13"/>
      <c r="AF245" s="13"/>
      <c r="AG245" s="127"/>
      <c r="AH245"/>
      <c r="AI245"/>
      <c r="AJ245"/>
      <c r="AO245"/>
      <c r="AP245" s="4"/>
    </row>
    <row r="246" spans="1:43" s="137" customFormat="1" ht="18" customHeight="1" x14ac:dyDescent="0.25">
      <c r="A246" s="141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 s="136"/>
      <c r="V246" s="74"/>
      <c r="W246" s="13"/>
      <c r="X246" s="13"/>
      <c r="Y246" s="13"/>
      <c r="Z246" s="136"/>
      <c r="AA246" s="13"/>
      <c r="AB246" s="13"/>
      <c r="AC246" s="13"/>
      <c r="AD246" s="13"/>
      <c r="AE246" s="13"/>
      <c r="AF246" s="13"/>
      <c r="AG246" s="127"/>
      <c r="AH246"/>
      <c r="AI246"/>
      <c r="AJ246"/>
      <c r="AO246"/>
      <c r="AP246" s="4"/>
    </row>
    <row r="247" spans="1:43" s="137" customFormat="1" ht="18" customHeight="1" x14ac:dyDescent="0.25">
      <c r="A247" s="141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 s="136"/>
      <c r="V247" s="74"/>
      <c r="W247" s="13"/>
      <c r="X247" s="13"/>
      <c r="Y247" s="13"/>
      <c r="Z247" s="136"/>
      <c r="AA247" s="13"/>
      <c r="AB247" s="13"/>
      <c r="AC247" s="13"/>
      <c r="AD247" s="13"/>
      <c r="AE247" s="13"/>
      <c r="AF247" s="13"/>
      <c r="AG247" s="127"/>
      <c r="AH247"/>
      <c r="AI247"/>
      <c r="AJ247"/>
      <c r="AO247"/>
      <c r="AP247" s="4"/>
    </row>
    <row r="248" spans="1:43" s="137" customFormat="1" ht="18" customHeight="1" x14ac:dyDescent="0.25">
      <c r="A248" s="141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 s="136"/>
      <c r="V248" s="74"/>
      <c r="W248" s="13"/>
      <c r="X248" s="13"/>
      <c r="Y248" s="13"/>
      <c r="Z248" s="136"/>
      <c r="AA248" s="13"/>
      <c r="AB248" s="13"/>
      <c r="AC248" s="13"/>
      <c r="AD248" s="13"/>
      <c r="AE248" s="13"/>
      <c r="AF248" s="13"/>
      <c r="AG248" s="127"/>
      <c r="AH248"/>
      <c r="AI248"/>
      <c r="AJ248"/>
      <c r="AO248"/>
      <c r="AP248" s="4"/>
    </row>
    <row r="249" spans="1:43" s="137" customFormat="1" ht="18" customHeight="1" x14ac:dyDescent="0.25">
      <c r="A249" s="141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 s="136"/>
      <c r="V249" s="74"/>
      <c r="W249" s="13"/>
      <c r="X249" s="13"/>
      <c r="Y249" s="13"/>
      <c r="Z249" s="136"/>
      <c r="AA249" s="13"/>
      <c r="AB249" s="13"/>
      <c r="AC249" s="13"/>
      <c r="AD249" s="13"/>
      <c r="AE249" s="13"/>
      <c r="AF249" s="13"/>
      <c r="AG249" s="127"/>
      <c r="AH249"/>
      <c r="AI249"/>
      <c r="AJ249"/>
      <c r="AO249"/>
      <c r="AP249" s="4"/>
    </row>
    <row r="250" spans="1:43" s="137" customFormat="1" ht="18" customHeight="1" x14ac:dyDescent="0.25">
      <c r="A250" s="141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 s="136"/>
      <c r="V250" s="74"/>
      <c r="W250" s="13"/>
      <c r="X250" s="13"/>
      <c r="Y250" s="13"/>
      <c r="Z250" s="136"/>
      <c r="AA250" s="13"/>
      <c r="AB250" s="13"/>
      <c r="AC250" s="13"/>
      <c r="AD250" s="13"/>
      <c r="AE250" s="13"/>
      <c r="AF250" s="13"/>
      <c r="AG250" s="127"/>
      <c r="AH250"/>
      <c r="AI250"/>
      <c r="AJ250"/>
      <c r="AO250"/>
      <c r="AP250" s="4"/>
    </row>
    <row r="251" spans="1:43" s="137" customFormat="1" ht="18" customHeight="1" x14ac:dyDescent="0.25">
      <c r="A251" s="5" t="str">
        <f>METAS!$B$27</f>
        <v>NIÑOS DE 6 A 35 MESES DE EDAD CON DOSAJE DE HEMOGLOBINA</v>
      </c>
      <c r="B251"/>
      <c r="C251" s="81"/>
      <c r="D251" s="82"/>
      <c r="E251" s="82"/>
      <c r="F251" s="83"/>
      <c r="G251" s="83"/>
      <c r="H251" s="83"/>
      <c r="I251" s="167"/>
      <c r="J251" s="165"/>
      <c r="K251"/>
      <c r="L251"/>
      <c r="M251"/>
      <c r="N251"/>
      <c r="O251"/>
      <c r="P251"/>
      <c r="Q251"/>
      <c r="R251"/>
      <c r="S251"/>
      <c r="T251"/>
      <c r="U251" s="136"/>
      <c r="V251" s="78" t="str">
        <f>A251</f>
        <v>NIÑOS DE 6 A 35 MESES DE EDAD CON DOSAJE DE HEMOGLOBINA</v>
      </c>
      <c r="W251" s="13"/>
      <c r="X251" s="13"/>
      <c r="Y251" s="13"/>
      <c r="Z251" s="136"/>
      <c r="AA251" s="13"/>
      <c r="AB251" s="13"/>
      <c r="AC251" s="13"/>
      <c r="AD251" s="13"/>
      <c r="AE251" s="13"/>
      <c r="AF251" s="13"/>
      <c r="AG251" s="127"/>
      <c r="AH251"/>
      <c r="AI251"/>
      <c r="AJ251"/>
      <c r="AL251" t="str">
        <f t="shared" ref="AL251:AL261" si="150">A251</f>
        <v>NIÑOS DE 6 A 35 MESES DE EDAD CON DOSAJE DE HEMOGLOBINA</v>
      </c>
      <c r="AM251"/>
      <c r="AN251"/>
      <c r="AO251"/>
      <c r="AP251" s="4"/>
      <c r="AQ251"/>
    </row>
    <row r="252" spans="1:43" s="137" customFormat="1" ht="48" customHeight="1" thickBot="1" x14ac:dyDescent="0.3">
      <c r="A252" s="86" t="s">
        <v>2</v>
      </c>
      <c r="B252" s="87" t="s">
        <v>199</v>
      </c>
      <c r="C252" s="88" t="s">
        <v>117</v>
      </c>
      <c r="D252" s="87" t="s">
        <v>201</v>
      </c>
      <c r="E252" s="87" t="s">
        <v>1</v>
      </c>
      <c r="F252" s="89"/>
      <c r="G252" s="90" t="s">
        <v>10</v>
      </c>
      <c r="H252" s="91" t="str">
        <f>"DEFICIENTE &lt;= "&amp;$E$3</f>
        <v>DEFICIENTE &lt;= 90</v>
      </c>
      <c r="I252" s="91" t="str">
        <f>"PROCESO &gt; "&amp;$E$3&amp;"  -  &lt; "&amp;$F$3</f>
        <v>PROCESO &gt; 90  -  &lt; 100</v>
      </c>
      <c r="J252" s="91" t="str">
        <f>"OPTIMO &gt;= "&amp;$F$3</f>
        <v>OPTIMO &gt;= 100</v>
      </c>
      <c r="K252"/>
      <c r="L252"/>
      <c r="M252"/>
      <c r="N252"/>
      <c r="O252"/>
      <c r="P252"/>
      <c r="Q252"/>
      <c r="R252"/>
      <c r="S252"/>
      <c r="T252"/>
      <c r="U252" s="136"/>
      <c r="V252" s="115" t="str">
        <f>$V$1&amp;"  "&amp;V251&amp;"  "&amp;$V$3&amp;"  "&amp;$V$2</f>
        <v>RED. MOYOBAMBA:  NIÑOS DE 6 A 35 MESES DE EDAD CON DOSAJE DE HEMOGLOBINA  - POR MICROREDES :   ENERO - DICIEMBRE 2022</v>
      </c>
      <c r="W252" s="13"/>
      <c r="X252" s="13"/>
      <c r="Y252" s="13"/>
      <c r="Z252" s="136"/>
      <c r="AA252" s="13"/>
      <c r="AB252" s="13"/>
      <c r="AC252" s="13"/>
      <c r="AD252" s="13"/>
      <c r="AE252" s="13"/>
      <c r="AF252" s="13"/>
      <c r="AG252" s="127"/>
      <c r="AH252"/>
      <c r="AI252"/>
      <c r="AJ252"/>
      <c r="AL252" s="92" t="str">
        <f t="shared" si="150"/>
        <v>ESTABLECIMIENTOS</v>
      </c>
      <c r="AM252" s="93" t="str">
        <f t="shared" ref="AM252:AM262" si="151">B252</f>
        <v>Meta. Anual</v>
      </c>
      <c r="AN252" s="94" t="str">
        <f t="shared" ref="AN252:AN262" si="152">C252</f>
        <v>Pob. Suj</v>
      </c>
      <c r="AO252" s="95" t="str">
        <f t="shared" ref="AO252:AO258" si="153">G252</f>
        <v>% Mens</v>
      </c>
      <c r="AP252" s="95" t="s">
        <v>16</v>
      </c>
      <c r="AQ252" s="96"/>
    </row>
    <row r="253" spans="1:43" s="137" customFormat="1" ht="18" customHeight="1" thickBot="1" x14ac:dyDescent="0.3">
      <c r="A253" s="97" t="str">
        <f>Config!$B$15</f>
        <v>RED</v>
      </c>
      <c r="B253" s="98">
        <f>SUM(B254:B262)</f>
        <v>6252</v>
      </c>
      <c r="C253" s="98">
        <f>SUM(C254:C262)</f>
        <v>6252</v>
      </c>
      <c r="D253" s="98">
        <f>SUM(D254:D262)</f>
        <v>5337</v>
      </c>
      <c r="E253" s="99">
        <f>Config!$C$9</f>
        <v>100</v>
      </c>
      <c r="F253" s="99"/>
      <c r="G253" s="98">
        <f>IFERROR(ROUND(D253*100/B253,1),0)</f>
        <v>85.4</v>
      </c>
      <c r="H253" s="100">
        <f>IF(G253&lt;=$E$3,G253,"")</f>
        <v>85.4</v>
      </c>
      <c r="I253" s="100" t="str">
        <f>IF(G253&gt;$E$3,IF(G253&lt;$F$3,G253,""),"")</f>
        <v/>
      </c>
      <c r="J253" s="98" t="str">
        <f>IF(G253&gt;=$F$3,G253,"")</f>
        <v/>
      </c>
      <c r="K253"/>
      <c r="L253"/>
      <c r="M253"/>
      <c r="N253"/>
      <c r="O253"/>
      <c r="P253"/>
      <c r="Q253"/>
      <c r="R253"/>
      <c r="S253"/>
      <c r="T253"/>
      <c r="U253" s="136"/>
      <c r="W253" s="13"/>
      <c r="X253" s="13"/>
      <c r="Y253" s="13"/>
      <c r="Z253" s="136"/>
      <c r="AA253" s="13"/>
      <c r="AB253" s="13"/>
      <c r="AC253" s="13"/>
      <c r="AD253" s="13"/>
      <c r="AE253" s="13"/>
      <c r="AF253" s="13"/>
      <c r="AG253" s="127"/>
      <c r="AH253"/>
      <c r="AI253"/>
      <c r="AJ253"/>
      <c r="AL253" s="102" t="str">
        <f t="shared" si="150"/>
        <v>RED</v>
      </c>
      <c r="AM253" s="103">
        <f t="shared" si="151"/>
        <v>6252</v>
      </c>
      <c r="AN253" s="104">
        <f t="shared" si="152"/>
        <v>6252</v>
      </c>
      <c r="AO253" s="103">
        <f t="shared" si="153"/>
        <v>85.4</v>
      </c>
      <c r="AP253" s="104">
        <f t="shared" ref="AP253:AP258" si="154">AM253-AN253</f>
        <v>0</v>
      </c>
      <c r="AQ253" s="104"/>
    </row>
    <row r="254" spans="1:43" s="137" customFormat="1" ht="18" hidden="1" customHeight="1" x14ac:dyDescent="0.25">
      <c r="A254" s="111" t="str">
        <f>Config!$B$16</f>
        <v>HOSP</v>
      </c>
      <c r="B254" s="106">
        <f>METAS!$AT$27</f>
        <v>0</v>
      </c>
      <c r="C254" s="106">
        <f>ROUNDUP((B254/12)*Config!$C$6,0)</f>
        <v>0</v>
      </c>
      <c r="D254" s="106">
        <f>ACUMULADO!$AT$27</f>
        <v>0</v>
      </c>
      <c r="E254" s="116">
        <f>E253</f>
        <v>100</v>
      </c>
      <c r="F254" s="116"/>
      <c r="G254" s="112">
        <f>IFERROR(ROUND(D254*100/B254,1),0)</f>
        <v>0</v>
      </c>
      <c r="H254" s="113">
        <f>IF(G254&lt;=$E$3,G254,"")</f>
        <v>0</v>
      </c>
      <c r="I254" s="113" t="str">
        <f>IF(G254&gt;$E$3,IF(G254&lt;$F$3,G254,""),"")</f>
        <v/>
      </c>
      <c r="J254" s="114" t="str">
        <f>IF(G254&gt;=$F$3,G254,"")</f>
        <v/>
      </c>
      <c r="K254"/>
      <c r="L254"/>
      <c r="M254"/>
      <c r="N254"/>
      <c r="O254"/>
      <c r="P254"/>
      <c r="Q254"/>
      <c r="R254"/>
      <c r="S254"/>
      <c r="T254"/>
      <c r="U254" s="136"/>
      <c r="V254" s="78"/>
      <c r="W254" s="13"/>
      <c r="X254" s="13"/>
      <c r="Y254" s="13"/>
      <c r="Z254" s="136"/>
      <c r="AA254" s="13"/>
      <c r="AB254" s="13"/>
      <c r="AC254" s="13"/>
      <c r="AD254" s="13"/>
      <c r="AE254" s="13"/>
      <c r="AF254" s="13"/>
      <c r="AG254" s="127"/>
      <c r="AH254"/>
      <c r="AI254"/>
      <c r="AJ254"/>
      <c r="AL254" s="41" t="str">
        <f t="shared" si="150"/>
        <v>HOSP</v>
      </c>
      <c r="AM254" s="43">
        <f t="shared" si="151"/>
        <v>0</v>
      </c>
      <c r="AN254" s="42">
        <f t="shared" si="152"/>
        <v>0</v>
      </c>
      <c r="AO254" s="171">
        <f t="shared" si="153"/>
        <v>0</v>
      </c>
      <c r="AP254" s="44">
        <f t="shared" si="154"/>
        <v>0</v>
      </c>
      <c r="AQ254" s="44"/>
    </row>
    <row r="255" spans="1:43" s="137" customFormat="1" ht="18" customHeight="1" x14ac:dyDescent="0.25">
      <c r="A255" s="111" t="str">
        <f>Config!$B$17</f>
        <v>LLUI</v>
      </c>
      <c r="B255" s="106">
        <f>METAS!$AU$27</f>
        <v>2589</v>
      </c>
      <c r="C255" s="79">
        <f>ROUNDUP((B255/12)*Config!$C$6,0)</f>
        <v>2589</v>
      </c>
      <c r="D255" s="106">
        <f>ACUMULADO!$AU$27</f>
        <v>2042</v>
      </c>
      <c r="E255" s="116">
        <f t="shared" ref="E255:E262" si="155">E254</f>
        <v>100</v>
      </c>
      <c r="F255" s="116"/>
      <c r="G255" s="112">
        <f>IFERROR(ROUND(D255*100/B255,1),0)</f>
        <v>78.900000000000006</v>
      </c>
      <c r="H255" s="113">
        <f t="shared" ref="H255:H262" si="156">IF(G255&lt;=$E$3,G255,"")</f>
        <v>78.900000000000006</v>
      </c>
      <c r="I255" s="113" t="str">
        <f t="shared" ref="I255:I262" si="157">IF(G255&gt;$E$3,IF(G255&lt;$F$3,G255,""),"")</f>
        <v/>
      </c>
      <c r="J255" s="114" t="str">
        <f t="shared" ref="J255:J262" si="158">IF(G255&gt;=$F$3,G255,"")</f>
        <v/>
      </c>
      <c r="K255"/>
      <c r="L255"/>
      <c r="M255"/>
      <c r="N255"/>
      <c r="O255"/>
      <c r="P255"/>
      <c r="Q255"/>
      <c r="R255"/>
      <c r="S255"/>
      <c r="T255"/>
      <c r="U255" s="136"/>
      <c r="V255" s="78"/>
      <c r="W255" s="13"/>
      <c r="X255" s="13"/>
      <c r="Y255" s="13"/>
      <c r="Z255" s="136"/>
      <c r="AA255" s="13"/>
      <c r="AB255" s="13"/>
      <c r="AC255" s="13"/>
      <c r="AD255" s="13"/>
      <c r="AE255" s="13"/>
      <c r="AF255" s="13"/>
      <c r="AG255" s="127"/>
      <c r="AH255"/>
      <c r="AI255"/>
      <c r="AJ255"/>
      <c r="AL255" s="41" t="str">
        <f t="shared" si="150"/>
        <v>LLUI</v>
      </c>
      <c r="AM255" s="43">
        <f t="shared" si="151"/>
        <v>2589</v>
      </c>
      <c r="AN255" s="42">
        <f t="shared" si="152"/>
        <v>2589</v>
      </c>
      <c r="AO255" s="171">
        <f t="shared" si="153"/>
        <v>78.900000000000006</v>
      </c>
      <c r="AP255" s="44">
        <f t="shared" si="154"/>
        <v>0</v>
      </c>
      <c r="AQ255" s="44"/>
    </row>
    <row r="256" spans="1:43" s="137" customFormat="1" x14ac:dyDescent="0.25">
      <c r="A256" s="111" t="str">
        <f>Config!$B$18</f>
        <v>JERI</v>
      </c>
      <c r="B256" s="106">
        <f>METAS!$AV$27</f>
        <v>253</v>
      </c>
      <c r="C256" s="79">
        <f>ROUNDUP((B256/12)*Config!$C$6,0)</f>
        <v>253</v>
      </c>
      <c r="D256" s="106">
        <f>ACUMULADO!$AV$27</f>
        <v>138</v>
      </c>
      <c r="E256" s="116">
        <f t="shared" si="155"/>
        <v>100</v>
      </c>
      <c r="F256" s="116"/>
      <c r="G256" s="112">
        <f t="shared" ref="G256:G257" si="159">IFERROR(ROUND(D256*100/B256,1),0)</f>
        <v>54.5</v>
      </c>
      <c r="H256" s="113">
        <f t="shared" si="156"/>
        <v>54.5</v>
      </c>
      <c r="I256" s="113" t="str">
        <f t="shared" si="157"/>
        <v/>
      </c>
      <c r="J256" s="114" t="str">
        <f t="shared" si="158"/>
        <v/>
      </c>
      <c r="K256"/>
      <c r="L256"/>
      <c r="M256"/>
      <c r="N256"/>
      <c r="O256"/>
      <c r="P256"/>
      <c r="Q256"/>
      <c r="R256"/>
      <c r="S256"/>
      <c r="T256"/>
      <c r="U256" s="136"/>
      <c r="V256" s="74"/>
      <c r="W256" s="13"/>
      <c r="X256" s="13"/>
      <c r="Y256" s="13"/>
      <c r="Z256" s="136"/>
      <c r="AA256" s="13"/>
      <c r="AB256" s="13"/>
      <c r="AC256" s="13"/>
      <c r="AD256" s="13"/>
      <c r="AE256" s="13"/>
      <c r="AF256" s="13"/>
      <c r="AG256" s="127"/>
      <c r="AH256"/>
      <c r="AI256"/>
      <c r="AJ256"/>
      <c r="AL256" s="41" t="str">
        <f t="shared" si="150"/>
        <v>JERI</v>
      </c>
      <c r="AM256" s="43">
        <f t="shared" si="151"/>
        <v>253</v>
      </c>
      <c r="AN256" s="42">
        <f t="shared" si="152"/>
        <v>253</v>
      </c>
      <c r="AO256" s="171">
        <f t="shared" si="153"/>
        <v>54.5</v>
      </c>
      <c r="AP256" s="44">
        <f t="shared" si="154"/>
        <v>0</v>
      </c>
      <c r="AQ256" s="44"/>
    </row>
    <row r="257" spans="1:43" s="137" customFormat="1" ht="18" customHeight="1" x14ac:dyDescent="0.25">
      <c r="A257" s="111" t="str">
        <f>Config!$B$19</f>
        <v>YANT</v>
      </c>
      <c r="B257" s="106">
        <f>METAS!$AW$27</f>
        <v>474</v>
      </c>
      <c r="C257" s="79">
        <f>ROUNDUP((B257/12)*Config!$C$6,0)</f>
        <v>474</v>
      </c>
      <c r="D257" s="106">
        <f>ACUMULADO!$AW$27</f>
        <v>353</v>
      </c>
      <c r="E257" s="116">
        <f t="shared" si="155"/>
        <v>100</v>
      </c>
      <c r="F257" s="116"/>
      <c r="G257" s="112">
        <f t="shared" si="159"/>
        <v>74.5</v>
      </c>
      <c r="H257" s="113">
        <f t="shared" si="156"/>
        <v>74.5</v>
      </c>
      <c r="I257" s="113" t="str">
        <f t="shared" si="157"/>
        <v/>
      </c>
      <c r="J257" s="114" t="str">
        <f t="shared" si="158"/>
        <v/>
      </c>
      <c r="K257"/>
      <c r="L257"/>
      <c r="M257"/>
      <c r="N257"/>
      <c r="O257"/>
      <c r="P257"/>
      <c r="Q257"/>
      <c r="R257"/>
      <c r="S257"/>
      <c r="T257"/>
      <c r="U257" s="136"/>
      <c r="V257" s="74"/>
      <c r="W257" s="13"/>
      <c r="X257" s="13"/>
      <c r="Y257" s="13"/>
      <c r="Z257" s="136"/>
      <c r="AA257" s="13"/>
      <c r="AB257" s="13"/>
      <c r="AC257" s="13"/>
      <c r="AD257" s="13"/>
      <c r="AE257" s="13"/>
      <c r="AF257" s="13"/>
      <c r="AG257" s="127"/>
      <c r="AH257"/>
      <c r="AI257"/>
      <c r="AJ257"/>
      <c r="AL257" s="41" t="str">
        <f t="shared" si="150"/>
        <v>YANT</v>
      </c>
      <c r="AM257" s="43">
        <f t="shared" si="151"/>
        <v>474</v>
      </c>
      <c r="AN257" s="42">
        <f t="shared" si="152"/>
        <v>474</v>
      </c>
      <c r="AO257" s="171">
        <f t="shared" si="153"/>
        <v>74.5</v>
      </c>
      <c r="AP257" s="44">
        <f t="shared" si="154"/>
        <v>0</v>
      </c>
      <c r="AQ257" s="44"/>
    </row>
    <row r="258" spans="1:43" s="137" customFormat="1" ht="18" customHeight="1" x14ac:dyDescent="0.25">
      <c r="A258" s="111" t="str">
        <f>Config!$B$20</f>
        <v>SORI</v>
      </c>
      <c r="B258" s="106">
        <f>METAS!$AX$27</f>
        <v>1206</v>
      </c>
      <c r="C258" s="79">
        <f>ROUNDUP((B258/12)*Config!$C$6,0)</f>
        <v>1206</v>
      </c>
      <c r="D258" s="106">
        <f>ACUMULADO!$AX$27</f>
        <v>1320</v>
      </c>
      <c r="E258" s="116">
        <f t="shared" si="155"/>
        <v>100</v>
      </c>
      <c r="F258" s="116"/>
      <c r="G258" s="112">
        <f>IFERROR(ROUND(D258*100/B258,1),0)</f>
        <v>109.5</v>
      </c>
      <c r="H258" s="113" t="str">
        <f t="shared" si="156"/>
        <v/>
      </c>
      <c r="I258" s="113" t="str">
        <f t="shared" si="157"/>
        <v/>
      </c>
      <c r="J258" s="114">
        <f t="shared" si="158"/>
        <v>109.5</v>
      </c>
      <c r="K258"/>
      <c r="L258"/>
      <c r="M258"/>
      <c r="N258"/>
      <c r="O258"/>
      <c r="P258"/>
      <c r="Q258"/>
      <c r="R258"/>
      <c r="S258"/>
      <c r="T258"/>
      <c r="U258" s="136"/>
      <c r="V258" s="74"/>
      <c r="W258" s="13"/>
      <c r="X258" s="13"/>
      <c r="Y258" s="13"/>
      <c r="Z258" s="136"/>
      <c r="AA258" s="13"/>
      <c r="AB258" s="13"/>
      <c r="AC258" s="13"/>
      <c r="AD258" s="13"/>
      <c r="AE258" s="13"/>
      <c r="AF258" s="13"/>
      <c r="AG258" s="127"/>
      <c r="AH258"/>
      <c r="AI258"/>
      <c r="AJ258"/>
      <c r="AL258" s="41" t="str">
        <f t="shared" si="150"/>
        <v>SORI</v>
      </c>
      <c r="AM258" s="43">
        <f t="shared" si="151"/>
        <v>1206</v>
      </c>
      <c r="AN258" s="42">
        <f t="shared" si="152"/>
        <v>1206</v>
      </c>
      <c r="AO258" s="171">
        <f t="shared" si="153"/>
        <v>109.5</v>
      </c>
      <c r="AP258" s="44">
        <f t="shared" si="154"/>
        <v>0</v>
      </c>
      <c r="AQ258" s="44"/>
    </row>
    <row r="259" spans="1:43" s="137" customFormat="1" ht="18" customHeight="1" x14ac:dyDescent="0.25">
      <c r="A259" s="111" t="str">
        <f>Config!$B$21</f>
        <v>JEPE</v>
      </c>
      <c r="B259" s="106">
        <f>METAS!$AY$27</f>
        <v>493</v>
      </c>
      <c r="C259" s="79">
        <f>ROUNDUP((B259/12)*Config!$C$6,0)</f>
        <v>493</v>
      </c>
      <c r="D259" s="106">
        <f>ACUMULADO!$AY$27</f>
        <v>475</v>
      </c>
      <c r="E259" s="116">
        <f t="shared" si="155"/>
        <v>100</v>
      </c>
      <c r="F259" s="116"/>
      <c r="G259" s="112">
        <f>IFERROR(ROUND(D259*100/B259,1),0)</f>
        <v>96.3</v>
      </c>
      <c r="H259" s="113" t="str">
        <f t="shared" si="156"/>
        <v/>
      </c>
      <c r="I259" s="113">
        <f t="shared" si="157"/>
        <v>96.3</v>
      </c>
      <c r="J259" s="114" t="str">
        <f t="shared" si="158"/>
        <v/>
      </c>
      <c r="K259"/>
      <c r="L259"/>
      <c r="M259"/>
      <c r="N259"/>
      <c r="O259"/>
      <c r="P259"/>
      <c r="Q259"/>
      <c r="R259"/>
      <c r="S259"/>
      <c r="T259"/>
      <c r="U259" s="136"/>
      <c r="V259" s="74"/>
      <c r="W259" s="13"/>
      <c r="X259" s="13"/>
      <c r="Y259" s="13"/>
      <c r="Z259" s="136"/>
      <c r="AA259" s="13"/>
      <c r="AB259" s="13"/>
      <c r="AC259" s="13"/>
      <c r="AD259" s="13"/>
      <c r="AE259" s="13"/>
      <c r="AF259" s="13"/>
      <c r="AG259" s="127"/>
      <c r="AH259"/>
      <c r="AI259"/>
      <c r="AJ259"/>
      <c r="AL259" s="41" t="str">
        <f t="shared" si="150"/>
        <v>JEPE</v>
      </c>
      <c r="AM259" s="43">
        <f t="shared" si="151"/>
        <v>493</v>
      </c>
      <c r="AN259" s="42">
        <f t="shared" si="152"/>
        <v>493</v>
      </c>
      <c r="AO259" s="171">
        <f>G259</f>
        <v>96.3</v>
      </c>
      <c r="AP259" s="44">
        <f>AM259-AN259</f>
        <v>0</v>
      </c>
      <c r="AQ259" s="44"/>
    </row>
    <row r="260" spans="1:43" s="137" customFormat="1" ht="18" customHeight="1" x14ac:dyDescent="0.25">
      <c r="A260" s="111" t="str">
        <f>Config!$B$22</f>
        <v>ROQU</v>
      </c>
      <c r="B260" s="106">
        <f>METAS!$AZ$27</f>
        <v>449</v>
      </c>
      <c r="C260" s="79">
        <f>ROUNDUP((B260/12)*Config!$C$6,0)</f>
        <v>449</v>
      </c>
      <c r="D260" s="106">
        <f>ACUMULADO!$AZ$27</f>
        <v>440</v>
      </c>
      <c r="E260" s="116">
        <f t="shared" si="155"/>
        <v>100</v>
      </c>
      <c r="F260" s="116"/>
      <c r="G260" s="112">
        <f t="shared" ref="G260:G262" si="160">IFERROR(ROUND(D260*100/B260,1),0)</f>
        <v>98</v>
      </c>
      <c r="H260" s="113" t="str">
        <f t="shared" si="156"/>
        <v/>
      </c>
      <c r="I260" s="113">
        <f t="shared" si="157"/>
        <v>98</v>
      </c>
      <c r="J260" s="114" t="str">
        <f t="shared" si="158"/>
        <v/>
      </c>
      <c r="K260"/>
      <c r="L260"/>
      <c r="M260"/>
      <c r="N260"/>
      <c r="O260"/>
      <c r="P260"/>
      <c r="Q260"/>
      <c r="R260"/>
      <c r="S260"/>
      <c r="T260"/>
      <c r="U260" s="136"/>
      <c r="W260" s="13"/>
      <c r="X260" s="13"/>
      <c r="Y260" s="13"/>
      <c r="Z260" s="136"/>
      <c r="AA260" s="13"/>
      <c r="AB260" s="13"/>
      <c r="AC260" s="13"/>
      <c r="AD260" s="13"/>
      <c r="AE260" s="13"/>
      <c r="AF260" s="13"/>
      <c r="AG260" s="127"/>
      <c r="AH260"/>
      <c r="AI260"/>
      <c r="AJ260"/>
      <c r="AL260" s="41" t="str">
        <f t="shared" si="150"/>
        <v>ROQU</v>
      </c>
      <c r="AM260" s="43">
        <f t="shared" si="151"/>
        <v>449</v>
      </c>
      <c r="AN260" s="42">
        <f t="shared" si="152"/>
        <v>449</v>
      </c>
      <c r="AO260" s="171">
        <f>G260</f>
        <v>98</v>
      </c>
      <c r="AP260" s="44">
        <f>AM260-AN260</f>
        <v>0</v>
      </c>
      <c r="AQ260" s="44"/>
    </row>
    <row r="261" spans="1:43" s="137" customFormat="1" ht="18" customHeight="1" x14ac:dyDescent="0.25">
      <c r="A261" s="111" t="str">
        <f>Config!$B$23</f>
        <v>CALZ</v>
      </c>
      <c r="B261" s="106">
        <f>METAS!$BA$27</f>
        <v>378</v>
      </c>
      <c r="C261" s="79">
        <f>ROUNDUP((B261/12)*Config!$C$6,0)</f>
        <v>378</v>
      </c>
      <c r="D261" s="106">
        <f>ACUMULADO!$BA$27</f>
        <v>248</v>
      </c>
      <c r="E261" s="116">
        <f t="shared" si="155"/>
        <v>100</v>
      </c>
      <c r="F261" s="116"/>
      <c r="G261" s="112">
        <f t="shared" si="160"/>
        <v>65.599999999999994</v>
      </c>
      <c r="H261" s="113">
        <f t="shared" si="156"/>
        <v>65.599999999999994</v>
      </c>
      <c r="I261" s="113" t="str">
        <f t="shared" si="157"/>
        <v/>
      </c>
      <c r="J261" s="114" t="str">
        <f t="shared" si="158"/>
        <v/>
      </c>
      <c r="K261"/>
      <c r="L261"/>
      <c r="M261"/>
      <c r="N261"/>
      <c r="O261"/>
      <c r="P261"/>
      <c r="Q261"/>
      <c r="R261"/>
      <c r="S261"/>
      <c r="T261"/>
      <c r="U261" s="136"/>
      <c r="V261" s="74"/>
      <c r="W261" s="13"/>
      <c r="X261" s="13"/>
      <c r="Y261" s="13"/>
      <c r="Z261" s="136"/>
      <c r="AA261" s="13"/>
      <c r="AB261" s="13"/>
      <c r="AC261" s="13"/>
      <c r="AD261" s="13"/>
      <c r="AE261" s="13"/>
      <c r="AF261" s="13"/>
      <c r="AG261" s="127"/>
      <c r="AH261"/>
      <c r="AI261"/>
      <c r="AJ261"/>
      <c r="AL261" s="41" t="str">
        <f t="shared" si="150"/>
        <v>CALZ</v>
      </c>
      <c r="AM261" s="43">
        <f t="shared" si="151"/>
        <v>378</v>
      </c>
      <c r="AN261" s="42">
        <f t="shared" si="152"/>
        <v>378</v>
      </c>
      <c r="AO261" s="171">
        <f t="shared" ref="AO261" si="161">G261</f>
        <v>65.599999999999994</v>
      </c>
      <c r="AP261" s="44">
        <f t="shared" ref="AP261" si="162">AM261-AN261</f>
        <v>0</v>
      </c>
      <c r="AQ261" s="44"/>
    </row>
    <row r="262" spans="1:43" s="137" customFormat="1" ht="18" customHeight="1" x14ac:dyDescent="0.25">
      <c r="A262" s="111" t="str">
        <f>Config!$B$24</f>
        <v>PUEB</v>
      </c>
      <c r="B262" s="106">
        <f>METAS!$BB$27</f>
        <v>410</v>
      </c>
      <c r="C262" s="79">
        <f>ROUNDUP((B262/12)*Config!$C$6,0)</f>
        <v>410</v>
      </c>
      <c r="D262" s="106">
        <f>ACUMULADO!$BB$27</f>
        <v>321</v>
      </c>
      <c r="E262" s="116">
        <f t="shared" si="155"/>
        <v>100</v>
      </c>
      <c r="F262" s="116"/>
      <c r="G262" s="112">
        <f t="shared" si="160"/>
        <v>78.3</v>
      </c>
      <c r="H262" s="113">
        <f t="shared" si="156"/>
        <v>78.3</v>
      </c>
      <c r="I262" s="113" t="str">
        <f t="shared" si="157"/>
        <v/>
      </c>
      <c r="J262" s="114" t="str">
        <f t="shared" si="158"/>
        <v/>
      </c>
      <c r="K262"/>
      <c r="L262"/>
      <c r="M262"/>
      <c r="N262"/>
      <c r="O262"/>
      <c r="P262"/>
      <c r="Q262"/>
      <c r="R262"/>
      <c r="S262"/>
      <c r="T262"/>
      <c r="U262" s="136"/>
      <c r="W262" s="13"/>
      <c r="X262" s="13"/>
      <c r="Y262" s="13"/>
      <c r="Z262" s="136"/>
      <c r="AA262" s="13"/>
      <c r="AB262" s="13"/>
      <c r="AC262" s="13"/>
      <c r="AD262" s="13"/>
      <c r="AE262" s="13"/>
      <c r="AF262" s="13"/>
      <c r="AG262" s="127"/>
      <c r="AH262"/>
      <c r="AI262"/>
      <c r="AJ262"/>
      <c r="AL262" s="41" t="str">
        <f>A262</f>
        <v>PUEB</v>
      </c>
      <c r="AM262" s="43">
        <f t="shared" si="151"/>
        <v>410</v>
      </c>
      <c r="AN262" s="42">
        <f t="shared" si="152"/>
        <v>410</v>
      </c>
      <c r="AO262" s="171">
        <f>G262</f>
        <v>78.3</v>
      </c>
      <c r="AP262" s="44">
        <f>AM262-AN262</f>
        <v>0</v>
      </c>
      <c r="AQ262" s="44"/>
    </row>
    <row r="263" spans="1:43" s="137" customFormat="1" ht="18" customHeight="1" x14ac:dyDescent="0.25">
      <c r="A263" s="141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 s="136"/>
      <c r="V263" s="74"/>
      <c r="W263" s="13"/>
      <c r="X263" s="13"/>
      <c r="Y263" s="13"/>
      <c r="Z263" s="136"/>
      <c r="AA263" s="13"/>
      <c r="AB263" s="13"/>
      <c r="AC263" s="13"/>
      <c r="AD263" s="13"/>
      <c r="AE263" s="13"/>
      <c r="AF263" s="13"/>
      <c r="AG263" s="127"/>
      <c r="AH263"/>
      <c r="AI263"/>
      <c r="AJ263"/>
      <c r="AO263"/>
      <c r="AP263" s="4"/>
    </row>
    <row r="264" spans="1:43" s="137" customFormat="1" ht="18" customHeight="1" x14ac:dyDescent="0.25">
      <c r="A264" s="141"/>
      <c r="D264" s="186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 s="136"/>
      <c r="V264" s="74"/>
      <c r="W264" s="13"/>
      <c r="X264" s="13"/>
      <c r="Y264" s="13"/>
      <c r="Z264" s="136"/>
      <c r="AA264" s="13"/>
      <c r="AB264" s="13"/>
      <c r="AC264" s="13"/>
      <c r="AD264" s="13"/>
      <c r="AE264" s="13"/>
      <c r="AF264" s="13"/>
      <c r="AG264" s="127"/>
      <c r="AH264"/>
      <c r="AI264"/>
      <c r="AJ264"/>
      <c r="AO264"/>
      <c r="AP264" s="4"/>
    </row>
    <row r="265" spans="1:43" s="137" customFormat="1" ht="18" customHeight="1" x14ac:dyDescent="0.25">
      <c r="A265" s="141"/>
      <c r="D265" s="186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 s="136"/>
      <c r="V265" s="74"/>
      <c r="W265" s="13"/>
      <c r="X265" s="13"/>
      <c r="Y265" s="13"/>
      <c r="Z265" s="136"/>
      <c r="AA265" s="13"/>
      <c r="AB265" s="13"/>
      <c r="AC265" s="13"/>
      <c r="AD265" s="13"/>
      <c r="AE265" s="13"/>
      <c r="AF265" s="13"/>
      <c r="AG265" s="127"/>
      <c r="AH265"/>
      <c r="AI265"/>
      <c r="AJ265"/>
      <c r="AO265"/>
      <c r="AP265" s="4"/>
    </row>
    <row r="266" spans="1:43" s="137" customFormat="1" ht="18" customHeight="1" x14ac:dyDescent="0.25">
      <c r="A266" s="141"/>
      <c r="D266" s="18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 s="136"/>
      <c r="V266" s="74"/>
      <c r="W266" s="13"/>
      <c r="X266" s="13"/>
      <c r="Y266" s="13"/>
      <c r="Z266" s="136"/>
      <c r="AA266" s="13"/>
      <c r="AB266" s="13"/>
      <c r="AC266" s="13"/>
      <c r="AD266" s="13"/>
      <c r="AE266" s="13"/>
      <c r="AF266" s="13"/>
      <c r="AG266" s="127"/>
      <c r="AH266"/>
      <c r="AI266"/>
      <c r="AJ266"/>
      <c r="AO266"/>
      <c r="AP266" s="4"/>
    </row>
    <row r="267" spans="1:43" s="137" customFormat="1" ht="18" customHeight="1" x14ac:dyDescent="0.25">
      <c r="A267" s="141"/>
      <c r="D267" s="186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 s="136"/>
      <c r="V267" s="74"/>
      <c r="W267" s="13"/>
      <c r="X267" s="13"/>
      <c r="Y267" s="13"/>
      <c r="Z267" s="136"/>
      <c r="AA267" s="13"/>
      <c r="AB267" s="13"/>
      <c r="AC267" s="13"/>
      <c r="AD267" s="13"/>
      <c r="AE267" s="13"/>
      <c r="AF267" s="13"/>
      <c r="AG267" s="127"/>
      <c r="AH267"/>
      <c r="AI267"/>
      <c r="AJ267"/>
      <c r="AO267"/>
      <c r="AP267" s="4"/>
    </row>
    <row r="268" spans="1:43" x14ac:dyDescent="0.25">
      <c r="D268" s="186"/>
    </row>
    <row r="269" spans="1:43" x14ac:dyDescent="0.25">
      <c r="D269" s="186"/>
    </row>
    <row r="270" spans="1:43" x14ac:dyDescent="0.25">
      <c r="D270" s="186"/>
    </row>
    <row r="271" spans="1:43" x14ac:dyDescent="0.25">
      <c r="D271" s="186"/>
    </row>
  </sheetData>
  <conditionalFormatting sqref="AQ6:AQ7">
    <cfRule type="cellIs" dxfId="25" priority="30" operator="lessThanOrEqual">
      <formula>0</formula>
    </cfRule>
  </conditionalFormatting>
  <conditionalFormatting sqref="AP7">
    <cfRule type="cellIs" dxfId="24" priority="29" operator="lessThanOrEqual">
      <formula>0</formula>
    </cfRule>
  </conditionalFormatting>
  <conditionalFormatting sqref="AQ25:AQ26">
    <cfRule type="cellIs" dxfId="23" priority="28" operator="lessThanOrEqual">
      <formula>0</formula>
    </cfRule>
  </conditionalFormatting>
  <conditionalFormatting sqref="AP26">
    <cfRule type="cellIs" dxfId="22" priority="27" operator="lessThanOrEqual">
      <formula>0</formula>
    </cfRule>
  </conditionalFormatting>
  <conditionalFormatting sqref="AQ44:AQ45">
    <cfRule type="cellIs" dxfId="21" priority="26" operator="lessThanOrEqual">
      <formula>0</formula>
    </cfRule>
  </conditionalFormatting>
  <conditionalFormatting sqref="AP45">
    <cfRule type="cellIs" dxfId="20" priority="25" operator="lessThanOrEqual">
      <formula>0</formula>
    </cfRule>
  </conditionalFormatting>
  <conditionalFormatting sqref="AQ86:AQ87">
    <cfRule type="cellIs" dxfId="19" priority="24" operator="lessThanOrEqual">
      <formula>0</formula>
    </cfRule>
  </conditionalFormatting>
  <conditionalFormatting sqref="AP87">
    <cfRule type="cellIs" dxfId="18" priority="23" operator="lessThanOrEqual">
      <formula>0</formula>
    </cfRule>
  </conditionalFormatting>
  <conditionalFormatting sqref="AQ127:AQ128">
    <cfRule type="cellIs" dxfId="17" priority="22" operator="lessThanOrEqual">
      <formula>0</formula>
    </cfRule>
  </conditionalFormatting>
  <conditionalFormatting sqref="AP128">
    <cfRule type="cellIs" dxfId="16" priority="21" operator="lessThanOrEqual">
      <formula>0</formula>
    </cfRule>
  </conditionalFormatting>
  <conditionalFormatting sqref="AQ146:AQ147">
    <cfRule type="cellIs" dxfId="15" priority="20" operator="lessThanOrEqual">
      <formula>0</formula>
    </cfRule>
  </conditionalFormatting>
  <conditionalFormatting sqref="AP147">
    <cfRule type="cellIs" dxfId="14" priority="19" operator="lessThanOrEqual">
      <formula>0</formula>
    </cfRule>
  </conditionalFormatting>
  <conditionalFormatting sqref="AQ167:AQ168">
    <cfRule type="cellIs" dxfId="13" priority="18" operator="lessThanOrEqual">
      <formula>0</formula>
    </cfRule>
  </conditionalFormatting>
  <conditionalFormatting sqref="AP168">
    <cfRule type="cellIs" dxfId="12" priority="17" operator="lessThanOrEqual">
      <formula>0</formula>
    </cfRule>
  </conditionalFormatting>
  <conditionalFormatting sqref="AQ188:AQ189">
    <cfRule type="cellIs" dxfId="11" priority="16" operator="lessThanOrEqual">
      <formula>0</formula>
    </cfRule>
  </conditionalFormatting>
  <conditionalFormatting sqref="AP189">
    <cfRule type="cellIs" dxfId="10" priority="15" operator="lessThanOrEqual">
      <formula>0</formula>
    </cfRule>
  </conditionalFormatting>
  <conditionalFormatting sqref="AQ210:AQ211">
    <cfRule type="cellIs" dxfId="9" priority="14" operator="lessThanOrEqual">
      <formula>0</formula>
    </cfRule>
  </conditionalFormatting>
  <conditionalFormatting sqref="AP211">
    <cfRule type="cellIs" dxfId="8" priority="13" operator="lessThanOrEqual">
      <formula>0</formula>
    </cfRule>
  </conditionalFormatting>
  <conditionalFormatting sqref="AQ65:AQ66">
    <cfRule type="cellIs" dxfId="7" priority="8" operator="lessThanOrEqual">
      <formula>0</formula>
    </cfRule>
  </conditionalFormatting>
  <conditionalFormatting sqref="AP66">
    <cfRule type="cellIs" dxfId="6" priority="7" operator="lessThanOrEqual">
      <formula>0</formula>
    </cfRule>
  </conditionalFormatting>
  <conditionalFormatting sqref="AQ105:AQ106">
    <cfRule type="cellIs" dxfId="5" priority="6" operator="lessThanOrEqual">
      <formula>0</formula>
    </cfRule>
  </conditionalFormatting>
  <conditionalFormatting sqref="AP106">
    <cfRule type="cellIs" dxfId="4" priority="5" operator="lessThanOrEqual">
      <formula>0</formula>
    </cfRule>
  </conditionalFormatting>
  <conditionalFormatting sqref="AQ230:AQ231">
    <cfRule type="cellIs" dxfId="3" priority="4" operator="lessThanOrEqual">
      <formula>0</formula>
    </cfRule>
  </conditionalFormatting>
  <conditionalFormatting sqref="AP231">
    <cfRule type="cellIs" dxfId="2" priority="3" operator="lessThanOrEqual">
      <formula>0</formula>
    </cfRule>
  </conditionalFormatting>
  <conditionalFormatting sqref="AQ252:AQ253">
    <cfRule type="cellIs" dxfId="1" priority="2" operator="lessThanOrEqual">
      <formula>0</formula>
    </cfRule>
  </conditionalFormatting>
  <conditionalFormatting sqref="AP253">
    <cfRule type="cellIs" dxfId="0" priority="1" operator="lessThanOrEqual">
      <formula>0</formula>
    </cfRule>
  </conditionalFormatting>
  <pageMargins left="0.31496062992125984" right="0.31496062992125984" top="0.59055118110236227" bottom="0.31496062992125984" header="0.31496062992125984" footer="0.31496062992125984"/>
  <pageSetup paperSize="9" scale="96" orientation="portrait" r:id="rId1"/>
  <rowBreaks count="1" manualBreakCount="1">
    <brk id="41" min="11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5"/>
  <dimension ref="A1:BP38"/>
  <sheetViews>
    <sheetView showGridLines="0" zoomScale="80" zoomScaleNormal="80" workbookViewId="0">
      <pane xSplit="3" ySplit="3" topLeftCell="AM4" activePane="bottomRight" state="frozen"/>
      <selection activeCell="AV4" sqref="AV4"/>
      <selection pane="topRight" activeCell="AV4" sqref="AV4"/>
      <selection pane="bottomLeft" activeCell="AV4" sqref="AV4"/>
      <selection pane="bottomRight" activeCell="B16" sqref="B16"/>
    </sheetView>
  </sheetViews>
  <sheetFormatPr baseColWidth="10" defaultColWidth="11.42578125" defaultRowHeight="15" x14ac:dyDescent="0.25"/>
  <cols>
    <col min="1" max="1" width="6.42578125" customWidth="1"/>
    <col min="2" max="2" width="91.85546875" style="2" customWidth="1"/>
    <col min="3" max="3" width="14.42578125" style="6" bestFit="1" customWidth="1"/>
    <col min="4" max="5" width="13.42578125" style="6" customWidth="1"/>
    <col min="6" max="6" width="15.140625" style="6" customWidth="1"/>
    <col min="7" max="7" width="10.85546875" style="6" customWidth="1"/>
    <col min="8" max="8" width="13.140625" style="6" customWidth="1"/>
    <col min="9" max="9" width="15.140625" style="6" customWidth="1"/>
    <col min="10" max="10" width="12.42578125" style="6" customWidth="1"/>
    <col min="11" max="11" width="11.42578125" style="6" bestFit="1" customWidth="1"/>
    <col min="12" max="12" width="11.7109375" style="6" customWidth="1"/>
    <col min="13" max="15" width="12.85546875" style="6" customWidth="1"/>
    <col min="16" max="20" width="10.7109375" style="6" customWidth="1"/>
    <col min="21" max="21" width="12.5703125" style="6" customWidth="1"/>
    <col min="22" max="31" width="10.7109375" style="6" customWidth="1"/>
    <col min="32" max="32" width="12.7109375" style="6" customWidth="1"/>
    <col min="33" max="33" width="10.7109375" style="6" customWidth="1"/>
    <col min="34" max="34" width="12.85546875" style="6" customWidth="1"/>
    <col min="35" max="35" width="10.7109375" style="6" customWidth="1"/>
    <col min="36" max="36" width="12.28515625" style="6" customWidth="1"/>
    <col min="37" max="38" width="10.7109375" style="6" customWidth="1"/>
    <col min="39" max="39" width="13" style="6" customWidth="1"/>
    <col min="40" max="40" width="12.140625" style="6" customWidth="1"/>
    <col min="41" max="41" width="10.7109375" style="6" customWidth="1"/>
    <col min="42" max="42" width="14.28515625" style="6" customWidth="1"/>
    <col min="43" max="43" width="13.42578125" style="6" customWidth="1"/>
    <col min="44" max="44" width="12.7109375" style="6" customWidth="1"/>
    <col min="45" max="45" width="2.85546875" style="6" customWidth="1"/>
    <col min="46" max="46" width="15.5703125" style="6" customWidth="1"/>
    <col min="47" max="52" width="10.7109375" style="6" customWidth="1"/>
    <col min="53" max="53" width="13" style="6" customWidth="1"/>
    <col min="54" max="54" width="15.85546875" style="6" customWidth="1"/>
    <col min="55" max="55" width="13.85546875" style="6" customWidth="1"/>
    <col min="56" max="63" width="10.7109375" customWidth="1"/>
    <col min="64" max="67" width="11.42578125" customWidth="1"/>
  </cols>
  <sheetData>
    <row r="1" spans="1:68" ht="9.75" customHeight="1" x14ac:dyDescent="0.25"/>
    <row r="2" spans="1:68" ht="27.75" customHeight="1" thickBot="1" x14ac:dyDescent="0.3">
      <c r="B2" s="191" t="str">
        <f>"METAS  " &amp; Config!B15&amp; "  "&amp;Config!E12</f>
        <v>METAS  RED  2022</v>
      </c>
      <c r="C2" s="19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55"/>
      <c r="AP2" s="55"/>
      <c r="AQ2" s="55"/>
      <c r="AR2" s="55"/>
      <c r="AT2" s="1"/>
      <c r="AU2" s="1"/>
      <c r="AV2" s="1"/>
      <c r="AW2" s="1"/>
      <c r="AX2" s="1"/>
      <c r="AY2" s="1"/>
      <c r="AZ2" s="1"/>
      <c r="BA2" s="1"/>
      <c r="BB2" s="1"/>
      <c r="BC2" s="1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45.75" customHeight="1" thickBot="1" x14ac:dyDescent="0.3">
      <c r="A3" s="29" t="s">
        <v>6</v>
      </c>
      <c r="B3" s="69" t="s">
        <v>59</v>
      </c>
      <c r="C3" s="69" t="s">
        <v>0</v>
      </c>
      <c r="D3" s="69" t="s">
        <v>19</v>
      </c>
      <c r="E3" s="69" t="s">
        <v>211</v>
      </c>
      <c r="F3" s="69" t="s">
        <v>20</v>
      </c>
      <c r="G3" s="69" t="s">
        <v>21</v>
      </c>
      <c r="H3" s="69" t="s">
        <v>22</v>
      </c>
      <c r="I3" s="69" t="s">
        <v>23</v>
      </c>
      <c r="J3" s="69" t="s">
        <v>24</v>
      </c>
      <c r="K3" s="69" t="s">
        <v>25</v>
      </c>
      <c r="L3" s="69" t="s">
        <v>26</v>
      </c>
      <c r="M3" s="69" t="s">
        <v>27</v>
      </c>
      <c r="N3" s="69" t="s">
        <v>73</v>
      </c>
      <c r="O3" s="69" t="s">
        <v>212</v>
      </c>
      <c r="P3" s="69" t="s">
        <v>32</v>
      </c>
      <c r="Q3" s="69" t="s">
        <v>33</v>
      </c>
      <c r="R3" s="69" t="s">
        <v>34</v>
      </c>
      <c r="S3" s="69" t="s">
        <v>38</v>
      </c>
      <c r="T3" s="69" t="s">
        <v>39</v>
      </c>
      <c r="U3" s="69" t="s">
        <v>40</v>
      </c>
      <c r="V3" s="69" t="s">
        <v>41</v>
      </c>
      <c r="W3" s="69" t="s">
        <v>42</v>
      </c>
      <c r="X3" s="69" t="s">
        <v>43</v>
      </c>
      <c r="Y3" s="69" t="s">
        <v>44</v>
      </c>
      <c r="Z3" s="69" t="s">
        <v>74</v>
      </c>
      <c r="AA3" s="69" t="s">
        <v>46</v>
      </c>
      <c r="AB3" s="69" t="s">
        <v>47</v>
      </c>
      <c r="AC3" s="69" t="s">
        <v>48</v>
      </c>
      <c r="AD3" s="69" t="s">
        <v>49</v>
      </c>
      <c r="AE3" s="69" t="s">
        <v>50</v>
      </c>
      <c r="AF3" s="69" t="s">
        <v>75</v>
      </c>
      <c r="AG3" s="69" t="s">
        <v>52</v>
      </c>
      <c r="AH3" s="69" t="s">
        <v>69</v>
      </c>
      <c r="AI3" s="69" t="s">
        <v>76</v>
      </c>
      <c r="AJ3" s="69" t="s">
        <v>77</v>
      </c>
      <c r="AK3" s="69" t="s">
        <v>28</v>
      </c>
      <c r="AL3" s="69" t="s">
        <v>29</v>
      </c>
      <c r="AM3" s="69" t="s">
        <v>78</v>
      </c>
      <c r="AN3" s="69" t="s">
        <v>79</v>
      </c>
      <c r="AO3" s="69" t="s">
        <v>80</v>
      </c>
      <c r="AP3" s="69" t="s">
        <v>4</v>
      </c>
      <c r="AQ3" s="69" t="s">
        <v>5</v>
      </c>
      <c r="AR3" s="69" t="s">
        <v>81</v>
      </c>
      <c r="AS3" s="9"/>
      <c r="AT3" s="7" t="s">
        <v>82</v>
      </c>
      <c r="AU3" s="7" t="s">
        <v>83</v>
      </c>
      <c r="AV3" s="7" t="s">
        <v>68</v>
      </c>
      <c r="AW3" s="7" t="s">
        <v>63</v>
      </c>
      <c r="AX3" s="7" t="s">
        <v>64</v>
      </c>
      <c r="AY3" s="7" t="s">
        <v>62</v>
      </c>
      <c r="AZ3" s="7" t="s">
        <v>66</v>
      </c>
      <c r="BA3" s="7" t="s">
        <v>61</v>
      </c>
      <c r="BB3" s="7" t="s">
        <v>72</v>
      </c>
      <c r="BC3" s="7" t="str">
        <f>Config!B15</f>
        <v>RED</v>
      </c>
      <c r="BE3"/>
      <c r="BF3"/>
      <c r="BG3"/>
      <c r="BH3"/>
      <c r="BI3"/>
      <c r="BJ3"/>
      <c r="BK3"/>
      <c r="BL3"/>
      <c r="BM3"/>
      <c r="BN3"/>
      <c r="BO3"/>
      <c r="BP3"/>
    </row>
    <row r="4" spans="1:68" x14ac:dyDescent="0.25">
      <c r="A4" s="68">
        <v>1</v>
      </c>
      <c r="B4" s="172" t="s">
        <v>159</v>
      </c>
      <c r="C4" s="184" t="s">
        <v>174</v>
      </c>
      <c r="D4" s="187">
        <v>0</v>
      </c>
      <c r="E4" s="187">
        <v>0</v>
      </c>
      <c r="F4" s="187">
        <v>773</v>
      </c>
      <c r="G4" s="187">
        <v>43</v>
      </c>
      <c r="H4" s="187">
        <v>32</v>
      </c>
      <c r="I4" s="187">
        <v>31</v>
      </c>
      <c r="J4" s="187">
        <v>58</v>
      </c>
      <c r="K4" s="187">
        <v>7</v>
      </c>
      <c r="L4" s="187">
        <v>28</v>
      </c>
      <c r="M4" s="187">
        <v>18</v>
      </c>
      <c r="N4" s="187">
        <v>27</v>
      </c>
      <c r="O4" s="187">
        <v>0</v>
      </c>
      <c r="P4" s="187">
        <v>38</v>
      </c>
      <c r="Q4" s="187">
        <v>21</v>
      </c>
      <c r="R4" s="187">
        <v>34</v>
      </c>
      <c r="S4" s="187">
        <v>74</v>
      </c>
      <c r="T4" s="187">
        <v>54</v>
      </c>
      <c r="U4" s="187">
        <v>19</v>
      </c>
      <c r="V4" s="187">
        <v>49</v>
      </c>
      <c r="W4" s="187">
        <v>49</v>
      </c>
      <c r="X4" s="187">
        <v>263</v>
      </c>
      <c r="Y4" s="187">
        <v>34</v>
      </c>
      <c r="Z4" s="187">
        <v>35</v>
      </c>
      <c r="AA4" s="187">
        <v>28</v>
      </c>
      <c r="AB4" s="187">
        <v>72</v>
      </c>
      <c r="AC4" s="187">
        <v>87</v>
      </c>
      <c r="AD4" s="187">
        <v>17</v>
      </c>
      <c r="AE4" s="187">
        <v>30</v>
      </c>
      <c r="AF4" s="187">
        <v>23</v>
      </c>
      <c r="AG4" s="187">
        <v>22</v>
      </c>
      <c r="AH4" s="187">
        <v>137</v>
      </c>
      <c r="AI4" s="187">
        <v>20</v>
      </c>
      <c r="AJ4" s="187">
        <v>28</v>
      </c>
      <c r="AK4" s="187">
        <v>90</v>
      </c>
      <c r="AL4" s="187">
        <v>9</v>
      </c>
      <c r="AM4" s="187">
        <v>30</v>
      </c>
      <c r="AN4" s="187">
        <v>15</v>
      </c>
      <c r="AO4" s="187">
        <v>92</v>
      </c>
      <c r="AP4" s="187">
        <v>16</v>
      </c>
      <c r="AQ4" s="187">
        <v>17</v>
      </c>
      <c r="AR4" s="187">
        <v>37</v>
      </c>
      <c r="AT4" s="10">
        <f t="shared" ref="AT4:AT27" si="0">SUM(D4)</f>
        <v>0</v>
      </c>
      <c r="AU4" s="10">
        <f>+SUM(F4:O4)</f>
        <v>1017</v>
      </c>
      <c r="AV4" s="10">
        <f>+SUM(P4:R4)</f>
        <v>93</v>
      </c>
      <c r="AW4" s="10">
        <f t="shared" ref="AW4:AW27" si="1">+SUM(S4:V4)</f>
        <v>196</v>
      </c>
      <c r="AX4" s="11">
        <f t="shared" ref="AX4:AX27" si="2">+SUM(W4:AB4)</f>
        <v>481</v>
      </c>
      <c r="AY4" s="10">
        <f t="shared" ref="AY4:AY27" si="3">+SUM(AC4:AG4)</f>
        <v>179</v>
      </c>
      <c r="AZ4" s="10">
        <f t="shared" ref="AZ4:AZ27" si="4">+SUM(AH4:AJ4)</f>
        <v>185</v>
      </c>
      <c r="BA4" s="10">
        <f t="shared" ref="BA4:BA27" si="5">+SUM(AK4:AN4)</f>
        <v>144</v>
      </c>
      <c r="BB4" s="10">
        <f t="shared" ref="BB4:BB27" si="6">+SUM(AO4:AR4)</f>
        <v>162</v>
      </c>
      <c r="BC4" s="12">
        <f t="shared" ref="BC4:BC27" si="7">SUM(AT4:BB4)</f>
        <v>2457</v>
      </c>
    </row>
    <row r="5" spans="1:68" x14ac:dyDescent="0.25">
      <c r="A5" s="68">
        <v>2</v>
      </c>
      <c r="B5" s="172" t="s">
        <v>160</v>
      </c>
      <c r="C5" s="174" t="s">
        <v>174</v>
      </c>
      <c r="D5" s="183">
        <v>0</v>
      </c>
      <c r="E5" s="183"/>
      <c r="F5" s="183">
        <v>950</v>
      </c>
      <c r="G5" s="183">
        <v>53</v>
      </c>
      <c r="H5" s="183">
        <v>39</v>
      </c>
      <c r="I5" s="183">
        <v>38</v>
      </c>
      <c r="J5" s="183">
        <v>71</v>
      </c>
      <c r="K5" s="183">
        <v>9</v>
      </c>
      <c r="L5" s="183">
        <v>34</v>
      </c>
      <c r="M5" s="183">
        <v>23</v>
      </c>
      <c r="N5" s="183">
        <v>33</v>
      </c>
      <c r="O5" s="183">
        <v>0</v>
      </c>
      <c r="P5" s="183">
        <v>46</v>
      </c>
      <c r="Q5" s="183">
        <v>25</v>
      </c>
      <c r="R5" s="183">
        <v>41</v>
      </c>
      <c r="S5" s="183">
        <v>93</v>
      </c>
      <c r="T5" s="183">
        <v>67</v>
      </c>
      <c r="U5" s="183">
        <v>23</v>
      </c>
      <c r="V5" s="183">
        <v>61</v>
      </c>
      <c r="W5" s="183">
        <v>60</v>
      </c>
      <c r="X5" s="183">
        <v>322</v>
      </c>
      <c r="Y5" s="183">
        <v>42</v>
      </c>
      <c r="Z5" s="183">
        <v>42</v>
      </c>
      <c r="AA5" s="183">
        <v>35</v>
      </c>
      <c r="AB5" s="183">
        <v>89</v>
      </c>
      <c r="AC5" s="183">
        <v>108</v>
      </c>
      <c r="AD5" s="183">
        <v>21</v>
      </c>
      <c r="AE5" s="183">
        <v>36</v>
      </c>
      <c r="AF5" s="183">
        <v>28</v>
      </c>
      <c r="AG5" s="183">
        <v>27</v>
      </c>
      <c r="AH5" s="183">
        <v>168</v>
      </c>
      <c r="AI5" s="183">
        <v>24</v>
      </c>
      <c r="AJ5" s="183">
        <v>35</v>
      </c>
      <c r="AK5" s="183">
        <v>110</v>
      </c>
      <c r="AL5" s="183">
        <v>11</v>
      </c>
      <c r="AM5" s="183">
        <v>37</v>
      </c>
      <c r="AN5" s="183">
        <v>18</v>
      </c>
      <c r="AO5" s="183">
        <v>113</v>
      </c>
      <c r="AP5" s="183">
        <v>20</v>
      </c>
      <c r="AQ5" s="183">
        <v>21</v>
      </c>
      <c r="AR5" s="183">
        <v>45</v>
      </c>
      <c r="AT5" s="10">
        <f t="shared" si="0"/>
        <v>0</v>
      </c>
      <c r="AU5" s="10">
        <f t="shared" ref="AU5:AU38" si="8">+SUM(F5:O5)</f>
        <v>1250</v>
      </c>
      <c r="AV5" s="10">
        <f t="shared" ref="AV5:AV27" si="9">+SUM(P5:R5)</f>
        <v>112</v>
      </c>
      <c r="AW5" s="10">
        <f t="shared" si="1"/>
        <v>244</v>
      </c>
      <c r="AX5" s="11">
        <f t="shared" si="2"/>
        <v>590</v>
      </c>
      <c r="AY5" s="10">
        <f t="shared" si="3"/>
        <v>220</v>
      </c>
      <c r="AZ5" s="10">
        <f t="shared" si="4"/>
        <v>227</v>
      </c>
      <c r="BA5" s="10">
        <f t="shared" si="5"/>
        <v>176</v>
      </c>
      <c r="BB5" s="10">
        <f t="shared" si="6"/>
        <v>199</v>
      </c>
      <c r="BC5" s="12">
        <f t="shared" si="7"/>
        <v>3018</v>
      </c>
    </row>
    <row r="6" spans="1:68" x14ac:dyDescent="0.25">
      <c r="A6" s="68">
        <v>3</v>
      </c>
      <c r="B6" s="172" t="s">
        <v>161</v>
      </c>
      <c r="C6" s="174" t="s">
        <v>174</v>
      </c>
      <c r="D6" s="183">
        <v>0</v>
      </c>
      <c r="E6" s="183"/>
      <c r="F6" s="183">
        <v>950</v>
      </c>
      <c r="G6" s="183">
        <v>53</v>
      </c>
      <c r="H6" s="183">
        <v>39</v>
      </c>
      <c r="I6" s="183">
        <v>38</v>
      </c>
      <c r="J6" s="183">
        <v>71</v>
      </c>
      <c r="K6" s="183">
        <v>9</v>
      </c>
      <c r="L6" s="183">
        <v>34</v>
      </c>
      <c r="M6" s="183">
        <v>23</v>
      </c>
      <c r="N6" s="183">
        <v>33</v>
      </c>
      <c r="O6" s="183">
        <v>0</v>
      </c>
      <c r="P6" s="183">
        <v>46</v>
      </c>
      <c r="Q6" s="183">
        <v>25</v>
      </c>
      <c r="R6" s="183">
        <v>41</v>
      </c>
      <c r="S6" s="183">
        <v>93</v>
      </c>
      <c r="T6" s="183">
        <v>67</v>
      </c>
      <c r="U6" s="183">
        <v>23</v>
      </c>
      <c r="V6" s="183">
        <v>61</v>
      </c>
      <c r="W6" s="183">
        <v>60</v>
      </c>
      <c r="X6" s="183">
        <v>322</v>
      </c>
      <c r="Y6" s="183">
        <v>42</v>
      </c>
      <c r="Z6" s="183">
        <v>42</v>
      </c>
      <c r="AA6" s="183">
        <v>35</v>
      </c>
      <c r="AB6" s="183">
        <v>89</v>
      </c>
      <c r="AC6" s="183">
        <v>108</v>
      </c>
      <c r="AD6" s="183">
        <v>21</v>
      </c>
      <c r="AE6" s="183">
        <v>36</v>
      </c>
      <c r="AF6" s="183">
        <v>28</v>
      </c>
      <c r="AG6" s="183">
        <v>27</v>
      </c>
      <c r="AH6" s="183">
        <v>168</v>
      </c>
      <c r="AI6" s="183">
        <v>24</v>
      </c>
      <c r="AJ6" s="183">
        <v>35</v>
      </c>
      <c r="AK6" s="183">
        <v>110</v>
      </c>
      <c r="AL6" s="183">
        <v>11</v>
      </c>
      <c r="AM6" s="183">
        <v>37</v>
      </c>
      <c r="AN6" s="183">
        <v>18</v>
      </c>
      <c r="AO6" s="183">
        <v>113</v>
      </c>
      <c r="AP6" s="183">
        <v>20</v>
      </c>
      <c r="AQ6" s="183">
        <v>21</v>
      </c>
      <c r="AR6" s="183">
        <v>45</v>
      </c>
      <c r="AT6" s="10">
        <f t="shared" si="0"/>
        <v>0</v>
      </c>
      <c r="AU6" s="10">
        <f t="shared" si="8"/>
        <v>1250</v>
      </c>
      <c r="AV6" s="10">
        <f t="shared" si="9"/>
        <v>112</v>
      </c>
      <c r="AW6" s="10">
        <f t="shared" si="1"/>
        <v>244</v>
      </c>
      <c r="AX6" s="11">
        <f t="shared" si="2"/>
        <v>590</v>
      </c>
      <c r="AY6" s="10">
        <f t="shared" si="3"/>
        <v>220</v>
      </c>
      <c r="AZ6" s="10">
        <f t="shared" si="4"/>
        <v>227</v>
      </c>
      <c r="BA6" s="10">
        <f t="shared" si="5"/>
        <v>176</v>
      </c>
      <c r="BB6" s="10">
        <f t="shared" si="6"/>
        <v>199</v>
      </c>
      <c r="BC6" s="12">
        <f t="shared" si="7"/>
        <v>3018</v>
      </c>
    </row>
    <row r="7" spans="1:68" x14ac:dyDescent="0.25">
      <c r="A7" s="68">
        <v>4</v>
      </c>
      <c r="B7" s="172" t="s">
        <v>179</v>
      </c>
      <c r="C7" s="174" t="s">
        <v>174</v>
      </c>
      <c r="D7" s="183">
        <v>0</v>
      </c>
      <c r="E7" s="183"/>
      <c r="F7" s="183">
        <v>773</v>
      </c>
      <c r="G7" s="183">
        <v>43</v>
      </c>
      <c r="H7" s="183">
        <v>32</v>
      </c>
      <c r="I7" s="183">
        <v>31</v>
      </c>
      <c r="J7" s="183">
        <v>58</v>
      </c>
      <c r="K7" s="183">
        <v>7</v>
      </c>
      <c r="L7" s="183">
        <v>28</v>
      </c>
      <c r="M7" s="183">
        <v>18</v>
      </c>
      <c r="N7" s="183">
        <v>27</v>
      </c>
      <c r="O7" s="183">
        <v>0</v>
      </c>
      <c r="P7" s="183">
        <v>38</v>
      </c>
      <c r="Q7" s="183">
        <v>21</v>
      </c>
      <c r="R7" s="183">
        <v>34</v>
      </c>
      <c r="S7" s="183">
        <v>74</v>
      </c>
      <c r="T7" s="183">
        <v>54</v>
      </c>
      <c r="U7" s="183">
        <v>19</v>
      </c>
      <c r="V7" s="183">
        <v>49</v>
      </c>
      <c r="W7" s="183">
        <v>49</v>
      </c>
      <c r="X7" s="183">
        <v>263</v>
      </c>
      <c r="Y7" s="183">
        <v>34</v>
      </c>
      <c r="Z7" s="183">
        <v>35</v>
      </c>
      <c r="AA7" s="183">
        <v>28</v>
      </c>
      <c r="AB7" s="183">
        <v>72</v>
      </c>
      <c r="AC7" s="183">
        <v>87</v>
      </c>
      <c r="AD7" s="183">
        <v>17</v>
      </c>
      <c r="AE7" s="183">
        <v>30</v>
      </c>
      <c r="AF7" s="183">
        <v>23</v>
      </c>
      <c r="AG7" s="183">
        <v>22</v>
      </c>
      <c r="AH7" s="183">
        <v>137</v>
      </c>
      <c r="AI7" s="183">
        <v>20</v>
      </c>
      <c r="AJ7" s="183">
        <v>28</v>
      </c>
      <c r="AK7" s="183">
        <v>90</v>
      </c>
      <c r="AL7" s="183">
        <v>9</v>
      </c>
      <c r="AM7" s="183">
        <v>30</v>
      </c>
      <c r="AN7" s="183">
        <v>15</v>
      </c>
      <c r="AO7" s="183">
        <v>92</v>
      </c>
      <c r="AP7" s="183">
        <v>16</v>
      </c>
      <c r="AQ7" s="183">
        <v>17</v>
      </c>
      <c r="AR7" s="183">
        <v>37</v>
      </c>
      <c r="AT7" s="10">
        <f t="shared" si="0"/>
        <v>0</v>
      </c>
      <c r="AU7" s="10">
        <f t="shared" si="8"/>
        <v>1017</v>
      </c>
      <c r="AV7" s="10">
        <f t="shared" si="9"/>
        <v>93</v>
      </c>
      <c r="AW7" s="10">
        <f t="shared" si="1"/>
        <v>196</v>
      </c>
      <c r="AX7" s="11">
        <f t="shared" si="2"/>
        <v>481</v>
      </c>
      <c r="AY7" s="10">
        <f t="shared" si="3"/>
        <v>179</v>
      </c>
      <c r="AZ7" s="10">
        <f t="shared" si="4"/>
        <v>185</v>
      </c>
      <c r="BA7" s="10">
        <f t="shared" si="5"/>
        <v>144</v>
      </c>
      <c r="BB7" s="10">
        <f t="shared" si="6"/>
        <v>162</v>
      </c>
      <c r="BC7" s="12">
        <f t="shared" si="7"/>
        <v>2457</v>
      </c>
    </row>
    <row r="8" spans="1:68" x14ac:dyDescent="0.25">
      <c r="A8" s="68">
        <v>5</v>
      </c>
      <c r="B8" s="172" t="s">
        <v>180</v>
      </c>
      <c r="C8" s="174" t="s">
        <v>174</v>
      </c>
      <c r="D8" s="183">
        <v>0</v>
      </c>
      <c r="E8" s="183"/>
      <c r="F8" s="183">
        <v>858</v>
      </c>
      <c r="G8" s="183">
        <v>48</v>
      </c>
      <c r="H8" s="183">
        <v>35</v>
      </c>
      <c r="I8" s="183">
        <v>35</v>
      </c>
      <c r="J8" s="183">
        <v>64</v>
      </c>
      <c r="K8" s="183">
        <v>8</v>
      </c>
      <c r="L8" s="183">
        <v>31</v>
      </c>
      <c r="M8" s="183">
        <v>20</v>
      </c>
      <c r="N8" s="183">
        <v>30</v>
      </c>
      <c r="O8" s="183">
        <v>0</v>
      </c>
      <c r="P8" s="183">
        <v>43</v>
      </c>
      <c r="Q8" s="183">
        <v>24</v>
      </c>
      <c r="R8" s="183">
        <v>38</v>
      </c>
      <c r="S8" s="183">
        <v>74</v>
      </c>
      <c r="T8" s="183">
        <v>60</v>
      </c>
      <c r="U8" s="183">
        <v>21</v>
      </c>
      <c r="V8" s="183">
        <v>55</v>
      </c>
      <c r="W8" s="183">
        <v>46</v>
      </c>
      <c r="X8" s="183">
        <v>298</v>
      </c>
      <c r="Y8" s="183">
        <v>39</v>
      </c>
      <c r="Z8" s="183">
        <v>40</v>
      </c>
      <c r="AA8" s="183">
        <v>32</v>
      </c>
      <c r="AB8" s="183">
        <v>82</v>
      </c>
      <c r="AC8" s="183">
        <v>99</v>
      </c>
      <c r="AD8" s="183">
        <v>19</v>
      </c>
      <c r="AE8" s="183">
        <v>34</v>
      </c>
      <c r="AF8" s="183">
        <v>26</v>
      </c>
      <c r="AG8" s="183">
        <v>25</v>
      </c>
      <c r="AH8" s="183">
        <v>145</v>
      </c>
      <c r="AI8" s="183">
        <v>21</v>
      </c>
      <c r="AJ8" s="183">
        <v>30</v>
      </c>
      <c r="AK8" s="183">
        <v>104</v>
      </c>
      <c r="AL8" s="183">
        <v>10</v>
      </c>
      <c r="AM8" s="183">
        <v>33</v>
      </c>
      <c r="AN8" s="183">
        <v>17</v>
      </c>
      <c r="AO8" s="183">
        <v>102</v>
      </c>
      <c r="AP8" s="183">
        <v>18</v>
      </c>
      <c r="AQ8" s="183">
        <v>19</v>
      </c>
      <c r="AR8" s="183">
        <v>41</v>
      </c>
      <c r="AT8" s="10">
        <f t="shared" si="0"/>
        <v>0</v>
      </c>
      <c r="AU8" s="10">
        <f t="shared" si="8"/>
        <v>1129</v>
      </c>
      <c r="AV8" s="10">
        <f t="shared" si="9"/>
        <v>105</v>
      </c>
      <c r="AW8" s="10">
        <f t="shared" si="1"/>
        <v>210</v>
      </c>
      <c r="AX8" s="11">
        <f t="shared" si="2"/>
        <v>537</v>
      </c>
      <c r="AY8" s="10">
        <f t="shared" si="3"/>
        <v>203</v>
      </c>
      <c r="AZ8" s="10">
        <f t="shared" si="4"/>
        <v>196</v>
      </c>
      <c r="BA8" s="10">
        <f t="shared" si="5"/>
        <v>164</v>
      </c>
      <c r="BB8" s="10">
        <f t="shared" si="6"/>
        <v>180</v>
      </c>
      <c r="BC8" s="12">
        <f t="shared" si="7"/>
        <v>2724</v>
      </c>
    </row>
    <row r="9" spans="1:68" x14ac:dyDescent="0.25">
      <c r="A9" s="68">
        <v>6</v>
      </c>
      <c r="B9" s="172" t="s">
        <v>181</v>
      </c>
      <c r="C9" s="174" t="s">
        <v>174</v>
      </c>
      <c r="D9" s="183">
        <v>0</v>
      </c>
      <c r="E9" s="183"/>
      <c r="F9" s="183">
        <v>1250</v>
      </c>
      <c r="G9" s="183"/>
      <c r="H9" s="183"/>
      <c r="I9" s="183"/>
      <c r="J9" s="183"/>
      <c r="K9" s="183"/>
      <c r="L9" s="183"/>
      <c r="M9" s="183"/>
      <c r="N9" s="183"/>
      <c r="O9" s="183"/>
      <c r="P9" s="183">
        <v>71</v>
      </c>
      <c r="Q9" s="183"/>
      <c r="R9" s="183">
        <v>41</v>
      </c>
      <c r="S9" s="183">
        <v>244</v>
      </c>
      <c r="T9" s="183"/>
      <c r="U9" s="183"/>
      <c r="V9" s="183"/>
      <c r="W9" s="183">
        <v>60</v>
      </c>
      <c r="X9" s="183">
        <v>530</v>
      </c>
      <c r="Y9" s="183"/>
      <c r="Z9" s="183"/>
      <c r="AA9" s="183"/>
      <c r="AB9" s="183"/>
      <c r="AC9" s="183">
        <v>220</v>
      </c>
      <c r="AD9" s="183"/>
      <c r="AE9" s="183"/>
      <c r="AF9" s="183"/>
      <c r="AG9" s="183"/>
      <c r="AH9" s="183">
        <v>227</v>
      </c>
      <c r="AI9" s="183"/>
      <c r="AJ9" s="183"/>
      <c r="AK9" s="183">
        <v>176</v>
      </c>
      <c r="AL9" s="183"/>
      <c r="AM9" s="183"/>
      <c r="AN9" s="183"/>
      <c r="AO9" s="183">
        <v>199</v>
      </c>
      <c r="AP9" s="183"/>
      <c r="AQ9" s="183"/>
      <c r="AR9" s="183"/>
      <c r="AT9" s="10">
        <f t="shared" si="0"/>
        <v>0</v>
      </c>
      <c r="AU9" s="10">
        <f t="shared" si="8"/>
        <v>1250</v>
      </c>
      <c r="AV9" s="10">
        <f t="shared" si="9"/>
        <v>112</v>
      </c>
      <c r="AW9" s="10">
        <f t="shared" si="1"/>
        <v>244</v>
      </c>
      <c r="AX9" s="11">
        <f t="shared" si="2"/>
        <v>590</v>
      </c>
      <c r="AY9" s="10">
        <f t="shared" si="3"/>
        <v>220</v>
      </c>
      <c r="AZ9" s="10">
        <f t="shared" si="4"/>
        <v>227</v>
      </c>
      <c r="BA9" s="10">
        <f t="shared" si="5"/>
        <v>176</v>
      </c>
      <c r="BB9" s="10">
        <f t="shared" si="6"/>
        <v>199</v>
      </c>
      <c r="BC9" s="12">
        <f t="shared" si="7"/>
        <v>3018</v>
      </c>
    </row>
    <row r="10" spans="1:68" x14ac:dyDescent="0.25">
      <c r="A10" s="68">
        <v>7</v>
      </c>
      <c r="B10" s="172" t="s">
        <v>162</v>
      </c>
      <c r="C10" s="174" t="s">
        <v>174</v>
      </c>
      <c r="D10" s="183">
        <v>0</v>
      </c>
      <c r="E10" s="183"/>
      <c r="F10" s="183">
        <v>773</v>
      </c>
      <c r="G10" s="183">
        <v>43</v>
      </c>
      <c r="H10" s="183">
        <v>32</v>
      </c>
      <c r="I10" s="183">
        <v>31</v>
      </c>
      <c r="J10" s="183">
        <v>58</v>
      </c>
      <c r="K10" s="183">
        <v>7</v>
      </c>
      <c r="L10" s="183">
        <v>28</v>
      </c>
      <c r="M10" s="183">
        <v>18</v>
      </c>
      <c r="N10" s="183">
        <v>27</v>
      </c>
      <c r="O10" s="183">
        <v>0</v>
      </c>
      <c r="P10" s="183">
        <v>38</v>
      </c>
      <c r="Q10" s="183">
        <v>21</v>
      </c>
      <c r="R10" s="183">
        <v>34</v>
      </c>
      <c r="S10" s="183">
        <v>74</v>
      </c>
      <c r="T10" s="183">
        <v>54</v>
      </c>
      <c r="U10" s="183">
        <v>19</v>
      </c>
      <c r="V10" s="183">
        <v>49</v>
      </c>
      <c r="W10" s="183">
        <v>49</v>
      </c>
      <c r="X10" s="183">
        <v>263</v>
      </c>
      <c r="Y10" s="183">
        <v>34</v>
      </c>
      <c r="Z10" s="183">
        <v>35</v>
      </c>
      <c r="AA10" s="183">
        <v>28</v>
      </c>
      <c r="AB10" s="183">
        <v>72</v>
      </c>
      <c r="AC10" s="183">
        <v>87</v>
      </c>
      <c r="AD10" s="183">
        <v>17</v>
      </c>
      <c r="AE10" s="183">
        <v>30</v>
      </c>
      <c r="AF10" s="183">
        <v>23</v>
      </c>
      <c r="AG10" s="183">
        <v>22</v>
      </c>
      <c r="AH10" s="183">
        <v>137</v>
      </c>
      <c r="AI10" s="183">
        <v>20</v>
      </c>
      <c r="AJ10" s="183">
        <v>28</v>
      </c>
      <c r="AK10" s="183">
        <v>90</v>
      </c>
      <c r="AL10" s="183">
        <v>9</v>
      </c>
      <c r="AM10" s="183">
        <v>30</v>
      </c>
      <c r="AN10" s="183">
        <v>15</v>
      </c>
      <c r="AO10" s="183">
        <v>92</v>
      </c>
      <c r="AP10" s="183">
        <v>16</v>
      </c>
      <c r="AQ10" s="183">
        <v>17</v>
      </c>
      <c r="AR10" s="183">
        <v>37</v>
      </c>
      <c r="AT10" s="10">
        <f t="shared" si="0"/>
        <v>0</v>
      </c>
      <c r="AU10" s="10">
        <f t="shared" si="8"/>
        <v>1017</v>
      </c>
      <c r="AV10" s="10">
        <f t="shared" si="9"/>
        <v>93</v>
      </c>
      <c r="AW10" s="10">
        <f t="shared" si="1"/>
        <v>196</v>
      </c>
      <c r="AX10" s="11">
        <f t="shared" si="2"/>
        <v>481</v>
      </c>
      <c r="AY10" s="10">
        <f t="shared" si="3"/>
        <v>179</v>
      </c>
      <c r="AZ10" s="10">
        <f t="shared" si="4"/>
        <v>185</v>
      </c>
      <c r="BA10" s="10">
        <f t="shared" si="5"/>
        <v>144</v>
      </c>
      <c r="BB10" s="10">
        <f t="shared" si="6"/>
        <v>162</v>
      </c>
      <c r="BC10" s="12">
        <f t="shared" si="7"/>
        <v>2457</v>
      </c>
    </row>
    <row r="11" spans="1:68" x14ac:dyDescent="0.25">
      <c r="A11" s="68">
        <v>8</v>
      </c>
      <c r="B11" s="172" t="s">
        <v>163</v>
      </c>
      <c r="C11" s="174" t="s">
        <v>174</v>
      </c>
      <c r="D11" s="183">
        <v>0</v>
      </c>
      <c r="E11" s="183"/>
      <c r="F11" s="183">
        <v>773</v>
      </c>
      <c r="G11" s="183">
        <v>43</v>
      </c>
      <c r="H11" s="183">
        <v>32</v>
      </c>
      <c r="I11" s="183">
        <v>31</v>
      </c>
      <c r="J11" s="183">
        <v>58</v>
      </c>
      <c r="K11" s="183">
        <v>7</v>
      </c>
      <c r="L11" s="183">
        <v>28</v>
      </c>
      <c r="M11" s="183">
        <v>18</v>
      </c>
      <c r="N11" s="183">
        <v>27</v>
      </c>
      <c r="O11" s="183">
        <v>0</v>
      </c>
      <c r="P11" s="183">
        <v>38</v>
      </c>
      <c r="Q11" s="183">
        <v>21</v>
      </c>
      <c r="R11" s="183">
        <v>34</v>
      </c>
      <c r="S11" s="183">
        <v>74</v>
      </c>
      <c r="T11" s="183">
        <v>54</v>
      </c>
      <c r="U11" s="183">
        <v>19</v>
      </c>
      <c r="V11" s="183">
        <v>49</v>
      </c>
      <c r="W11" s="183">
        <v>49</v>
      </c>
      <c r="X11" s="183">
        <v>263</v>
      </c>
      <c r="Y11" s="183">
        <v>34</v>
      </c>
      <c r="Z11" s="183">
        <v>35</v>
      </c>
      <c r="AA11" s="183">
        <v>28</v>
      </c>
      <c r="AB11" s="183">
        <v>72</v>
      </c>
      <c r="AC11" s="183">
        <v>87</v>
      </c>
      <c r="AD11" s="183">
        <v>17</v>
      </c>
      <c r="AE11" s="183">
        <v>30</v>
      </c>
      <c r="AF11" s="183">
        <v>23</v>
      </c>
      <c r="AG11" s="183">
        <v>22</v>
      </c>
      <c r="AH11" s="183">
        <v>137</v>
      </c>
      <c r="AI11" s="183">
        <v>20</v>
      </c>
      <c r="AJ11" s="183">
        <v>28</v>
      </c>
      <c r="AK11" s="183">
        <v>90</v>
      </c>
      <c r="AL11" s="183">
        <v>9</v>
      </c>
      <c r="AM11" s="183">
        <v>30</v>
      </c>
      <c r="AN11" s="183">
        <v>15</v>
      </c>
      <c r="AO11" s="183">
        <v>92</v>
      </c>
      <c r="AP11" s="183">
        <v>16</v>
      </c>
      <c r="AQ11" s="183">
        <v>17</v>
      </c>
      <c r="AR11" s="183">
        <v>37</v>
      </c>
      <c r="AT11" s="10">
        <f t="shared" si="0"/>
        <v>0</v>
      </c>
      <c r="AU11" s="10">
        <f t="shared" si="8"/>
        <v>1017</v>
      </c>
      <c r="AV11" s="10">
        <f t="shared" si="9"/>
        <v>93</v>
      </c>
      <c r="AW11" s="10">
        <f t="shared" si="1"/>
        <v>196</v>
      </c>
      <c r="AX11" s="11">
        <f t="shared" si="2"/>
        <v>481</v>
      </c>
      <c r="AY11" s="10">
        <f t="shared" si="3"/>
        <v>179</v>
      </c>
      <c r="AZ11" s="10">
        <f t="shared" si="4"/>
        <v>185</v>
      </c>
      <c r="BA11" s="10">
        <f t="shared" si="5"/>
        <v>144</v>
      </c>
      <c r="BB11" s="10">
        <f t="shared" si="6"/>
        <v>162</v>
      </c>
      <c r="BC11" s="12">
        <f t="shared" si="7"/>
        <v>2457</v>
      </c>
    </row>
    <row r="12" spans="1:68" x14ac:dyDescent="0.25">
      <c r="A12" s="68">
        <v>9</v>
      </c>
      <c r="B12" s="172" t="s">
        <v>164</v>
      </c>
      <c r="C12" s="174" t="s">
        <v>174</v>
      </c>
      <c r="D12" s="183">
        <v>0</v>
      </c>
      <c r="E12" s="183"/>
      <c r="F12" s="183">
        <v>768</v>
      </c>
      <c r="G12" s="183">
        <v>43</v>
      </c>
      <c r="H12" s="183">
        <v>31</v>
      </c>
      <c r="I12" s="183">
        <v>31</v>
      </c>
      <c r="J12" s="183">
        <v>57</v>
      </c>
      <c r="K12" s="183">
        <v>7</v>
      </c>
      <c r="L12" s="183">
        <v>28</v>
      </c>
      <c r="M12" s="183">
        <v>18</v>
      </c>
      <c r="N12" s="183">
        <v>27</v>
      </c>
      <c r="O12" s="183">
        <v>0</v>
      </c>
      <c r="P12" s="183">
        <v>40</v>
      </c>
      <c r="Q12" s="183">
        <v>22</v>
      </c>
      <c r="R12" s="183">
        <v>35</v>
      </c>
      <c r="S12" s="183">
        <v>59</v>
      </c>
      <c r="T12" s="183">
        <v>54</v>
      </c>
      <c r="U12" s="183">
        <v>19</v>
      </c>
      <c r="V12" s="183">
        <v>49</v>
      </c>
      <c r="W12" s="183">
        <v>34</v>
      </c>
      <c r="X12" s="183">
        <v>272</v>
      </c>
      <c r="Y12" s="183">
        <v>36</v>
      </c>
      <c r="Z12" s="183">
        <v>36</v>
      </c>
      <c r="AA12" s="183">
        <v>30</v>
      </c>
      <c r="AB12" s="183">
        <v>75</v>
      </c>
      <c r="AC12" s="183">
        <v>91</v>
      </c>
      <c r="AD12" s="183">
        <v>18</v>
      </c>
      <c r="AE12" s="183">
        <v>31</v>
      </c>
      <c r="AF12" s="183">
        <v>24</v>
      </c>
      <c r="AG12" s="183">
        <v>23</v>
      </c>
      <c r="AH12" s="183">
        <v>124</v>
      </c>
      <c r="AI12" s="183">
        <v>18</v>
      </c>
      <c r="AJ12" s="183">
        <v>25</v>
      </c>
      <c r="AK12" s="183">
        <v>96</v>
      </c>
      <c r="AL12" s="183">
        <v>9</v>
      </c>
      <c r="AM12" s="183">
        <v>30</v>
      </c>
      <c r="AN12" s="183">
        <v>16</v>
      </c>
      <c r="AO12" s="183">
        <v>91</v>
      </c>
      <c r="AP12" s="183">
        <v>16</v>
      </c>
      <c r="AQ12" s="183">
        <v>17</v>
      </c>
      <c r="AR12" s="183">
        <v>36</v>
      </c>
      <c r="AT12" s="10">
        <f t="shared" si="0"/>
        <v>0</v>
      </c>
      <c r="AU12" s="10">
        <f t="shared" si="8"/>
        <v>1010</v>
      </c>
      <c r="AV12" s="10">
        <f t="shared" si="9"/>
        <v>97</v>
      </c>
      <c r="AW12" s="10">
        <f t="shared" si="1"/>
        <v>181</v>
      </c>
      <c r="AX12" s="11">
        <f t="shared" si="2"/>
        <v>483</v>
      </c>
      <c r="AY12" s="10">
        <f t="shared" si="3"/>
        <v>187</v>
      </c>
      <c r="AZ12" s="10">
        <f t="shared" si="4"/>
        <v>167</v>
      </c>
      <c r="BA12" s="10">
        <f t="shared" si="5"/>
        <v>151</v>
      </c>
      <c r="BB12" s="10">
        <f t="shared" si="6"/>
        <v>160</v>
      </c>
      <c r="BC12" s="12">
        <f t="shared" si="7"/>
        <v>2436</v>
      </c>
    </row>
    <row r="13" spans="1:68" x14ac:dyDescent="0.25">
      <c r="A13" s="68">
        <v>10</v>
      </c>
      <c r="B13" s="172" t="s">
        <v>165</v>
      </c>
      <c r="C13" s="174" t="s">
        <v>174</v>
      </c>
      <c r="D13" s="183">
        <v>0</v>
      </c>
      <c r="E13" s="183"/>
      <c r="F13" s="183">
        <v>768</v>
      </c>
      <c r="G13" s="183">
        <v>43</v>
      </c>
      <c r="H13" s="183">
        <v>31</v>
      </c>
      <c r="I13" s="183">
        <v>31</v>
      </c>
      <c r="J13" s="183">
        <v>57</v>
      </c>
      <c r="K13" s="183">
        <v>7</v>
      </c>
      <c r="L13" s="183">
        <v>28</v>
      </c>
      <c r="M13" s="183">
        <v>18</v>
      </c>
      <c r="N13" s="183">
        <v>27</v>
      </c>
      <c r="O13" s="183">
        <v>0</v>
      </c>
      <c r="P13" s="183">
        <v>40</v>
      </c>
      <c r="Q13" s="183">
        <v>22</v>
      </c>
      <c r="R13" s="183">
        <v>35</v>
      </c>
      <c r="S13" s="183">
        <v>59</v>
      </c>
      <c r="T13" s="183">
        <v>54</v>
      </c>
      <c r="U13" s="183">
        <v>19</v>
      </c>
      <c r="V13" s="183">
        <v>49</v>
      </c>
      <c r="W13" s="183">
        <v>34</v>
      </c>
      <c r="X13" s="183">
        <v>272</v>
      </c>
      <c r="Y13" s="183">
        <v>36</v>
      </c>
      <c r="Z13" s="183">
        <v>36</v>
      </c>
      <c r="AA13" s="183">
        <v>30</v>
      </c>
      <c r="AB13" s="183">
        <v>75</v>
      </c>
      <c r="AC13" s="183">
        <v>91</v>
      </c>
      <c r="AD13" s="183">
        <v>18</v>
      </c>
      <c r="AE13" s="183">
        <v>31</v>
      </c>
      <c r="AF13" s="183">
        <v>24</v>
      </c>
      <c r="AG13" s="183">
        <v>23</v>
      </c>
      <c r="AH13" s="183">
        <v>124</v>
      </c>
      <c r="AI13" s="183">
        <v>18</v>
      </c>
      <c r="AJ13" s="183">
        <v>25</v>
      </c>
      <c r="AK13" s="183">
        <v>96</v>
      </c>
      <c r="AL13" s="183">
        <v>9</v>
      </c>
      <c r="AM13" s="183">
        <v>30</v>
      </c>
      <c r="AN13" s="183">
        <v>16</v>
      </c>
      <c r="AO13" s="183">
        <v>91</v>
      </c>
      <c r="AP13" s="183">
        <v>16</v>
      </c>
      <c r="AQ13" s="183">
        <v>17</v>
      </c>
      <c r="AR13" s="183">
        <v>36</v>
      </c>
      <c r="AT13" s="10">
        <f t="shared" si="0"/>
        <v>0</v>
      </c>
      <c r="AU13" s="10">
        <f t="shared" si="8"/>
        <v>1010</v>
      </c>
      <c r="AV13" s="10">
        <f t="shared" si="9"/>
        <v>97</v>
      </c>
      <c r="AW13" s="10">
        <f t="shared" si="1"/>
        <v>181</v>
      </c>
      <c r="AX13" s="11">
        <f t="shared" si="2"/>
        <v>483</v>
      </c>
      <c r="AY13" s="10">
        <f t="shared" si="3"/>
        <v>187</v>
      </c>
      <c r="AZ13" s="10">
        <f t="shared" si="4"/>
        <v>167</v>
      </c>
      <c r="BA13" s="10">
        <f t="shared" si="5"/>
        <v>151</v>
      </c>
      <c r="BB13" s="10">
        <f t="shared" si="6"/>
        <v>160</v>
      </c>
      <c r="BC13" s="12">
        <f t="shared" si="7"/>
        <v>2436</v>
      </c>
    </row>
    <row r="14" spans="1:68" x14ac:dyDescent="0.25">
      <c r="A14" s="68">
        <v>11</v>
      </c>
      <c r="B14" s="172" t="s">
        <v>182</v>
      </c>
      <c r="C14" s="174" t="s">
        <v>174</v>
      </c>
      <c r="D14" s="183">
        <v>0</v>
      </c>
      <c r="E14" s="183"/>
      <c r="F14" s="183">
        <v>879</v>
      </c>
      <c r="G14" s="183">
        <v>49</v>
      </c>
      <c r="H14" s="183">
        <v>36</v>
      </c>
      <c r="I14" s="183">
        <v>35</v>
      </c>
      <c r="J14" s="183">
        <v>66</v>
      </c>
      <c r="K14" s="183">
        <v>9</v>
      </c>
      <c r="L14" s="183">
        <v>32</v>
      </c>
      <c r="M14" s="183">
        <v>21</v>
      </c>
      <c r="N14" s="183">
        <v>31</v>
      </c>
      <c r="O14" s="183">
        <v>0</v>
      </c>
      <c r="P14" s="183">
        <v>47</v>
      </c>
      <c r="Q14" s="183">
        <v>26</v>
      </c>
      <c r="R14" s="183">
        <v>42</v>
      </c>
      <c r="S14" s="183">
        <v>78</v>
      </c>
      <c r="T14" s="183">
        <v>62</v>
      </c>
      <c r="U14" s="183">
        <v>22</v>
      </c>
      <c r="V14" s="183">
        <v>56</v>
      </c>
      <c r="W14" s="183">
        <v>23</v>
      </c>
      <c r="X14" s="183">
        <v>281</v>
      </c>
      <c r="Y14" s="183">
        <v>37</v>
      </c>
      <c r="Z14" s="183">
        <v>37</v>
      </c>
      <c r="AA14" s="183">
        <v>31</v>
      </c>
      <c r="AB14" s="183">
        <v>78</v>
      </c>
      <c r="AC14" s="183">
        <v>108</v>
      </c>
      <c r="AD14" s="183">
        <v>21</v>
      </c>
      <c r="AE14" s="183">
        <v>37</v>
      </c>
      <c r="AF14" s="183">
        <v>29</v>
      </c>
      <c r="AG14" s="183">
        <v>27</v>
      </c>
      <c r="AH14" s="183">
        <v>137</v>
      </c>
      <c r="AI14" s="183">
        <v>20</v>
      </c>
      <c r="AJ14" s="183">
        <v>28</v>
      </c>
      <c r="AK14" s="183">
        <v>94</v>
      </c>
      <c r="AL14" s="183">
        <v>11</v>
      </c>
      <c r="AM14" s="183">
        <v>34</v>
      </c>
      <c r="AN14" s="183">
        <v>16</v>
      </c>
      <c r="AO14" s="183">
        <v>105</v>
      </c>
      <c r="AP14" s="183">
        <v>18</v>
      </c>
      <c r="AQ14" s="183">
        <v>19</v>
      </c>
      <c r="AR14" s="183">
        <v>42</v>
      </c>
      <c r="AT14" s="10">
        <f t="shared" si="0"/>
        <v>0</v>
      </c>
      <c r="AU14" s="10">
        <f t="shared" si="8"/>
        <v>1158</v>
      </c>
      <c r="AV14" s="10">
        <f t="shared" si="9"/>
        <v>115</v>
      </c>
      <c r="AW14" s="10">
        <f t="shared" si="1"/>
        <v>218</v>
      </c>
      <c r="AX14" s="11">
        <f t="shared" si="2"/>
        <v>487</v>
      </c>
      <c r="AY14" s="10">
        <f t="shared" si="3"/>
        <v>222</v>
      </c>
      <c r="AZ14" s="10">
        <f t="shared" si="4"/>
        <v>185</v>
      </c>
      <c r="BA14" s="10">
        <f t="shared" si="5"/>
        <v>155</v>
      </c>
      <c r="BB14" s="10">
        <f t="shared" si="6"/>
        <v>184</v>
      </c>
      <c r="BC14" s="12">
        <f t="shared" si="7"/>
        <v>2724</v>
      </c>
    </row>
    <row r="15" spans="1:68" x14ac:dyDescent="0.25">
      <c r="A15" s="68">
        <v>12</v>
      </c>
      <c r="B15" s="173" t="s">
        <v>183</v>
      </c>
      <c r="C15" s="185" t="s">
        <v>173</v>
      </c>
      <c r="D15" s="183">
        <v>0</v>
      </c>
      <c r="E15" s="183"/>
      <c r="F15" s="183">
        <v>4074</v>
      </c>
      <c r="G15" s="183">
        <v>227</v>
      </c>
      <c r="H15" s="183">
        <v>167</v>
      </c>
      <c r="I15" s="183">
        <v>163</v>
      </c>
      <c r="J15" s="183">
        <v>304</v>
      </c>
      <c r="K15" s="183">
        <v>41</v>
      </c>
      <c r="L15" s="183">
        <v>148</v>
      </c>
      <c r="M15" s="183">
        <v>97</v>
      </c>
      <c r="N15" s="183">
        <v>143</v>
      </c>
      <c r="O15" s="183">
        <v>0</v>
      </c>
      <c r="P15" s="183">
        <v>219</v>
      </c>
      <c r="Q15" s="183">
        <v>120</v>
      </c>
      <c r="R15" s="183">
        <v>195</v>
      </c>
      <c r="S15" s="183">
        <v>323</v>
      </c>
      <c r="T15" s="183">
        <v>286</v>
      </c>
      <c r="U15" s="183">
        <v>100</v>
      </c>
      <c r="V15" s="183">
        <v>260</v>
      </c>
      <c r="W15" s="183">
        <v>167</v>
      </c>
      <c r="X15" s="183">
        <v>1420</v>
      </c>
      <c r="Y15" s="183">
        <v>187</v>
      </c>
      <c r="Z15" s="183">
        <v>188</v>
      </c>
      <c r="AA15" s="183">
        <v>154</v>
      </c>
      <c r="AB15" s="183">
        <v>391</v>
      </c>
      <c r="AC15" s="183">
        <v>502</v>
      </c>
      <c r="AD15" s="183">
        <v>99</v>
      </c>
      <c r="AE15" s="183">
        <v>172</v>
      </c>
      <c r="AF15" s="183">
        <v>133</v>
      </c>
      <c r="AG15" s="183">
        <v>127</v>
      </c>
      <c r="AH15" s="183">
        <v>667</v>
      </c>
      <c r="AI15" s="183">
        <v>97</v>
      </c>
      <c r="AJ15" s="183">
        <v>137</v>
      </c>
      <c r="AK15" s="183">
        <v>480</v>
      </c>
      <c r="AL15" s="183">
        <v>50</v>
      </c>
      <c r="AM15" s="183">
        <v>158</v>
      </c>
      <c r="AN15" s="183">
        <v>81</v>
      </c>
      <c r="AO15" s="183">
        <v>485</v>
      </c>
      <c r="AP15" s="183">
        <v>84</v>
      </c>
      <c r="AQ15" s="183">
        <v>89</v>
      </c>
      <c r="AR15" s="183">
        <v>193</v>
      </c>
      <c r="AT15" s="10">
        <f t="shared" si="0"/>
        <v>0</v>
      </c>
      <c r="AU15" s="10">
        <f t="shared" si="8"/>
        <v>5364</v>
      </c>
      <c r="AV15" s="10">
        <f t="shared" si="9"/>
        <v>534</v>
      </c>
      <c r="AW15" s="10">
        <f t="shared" si="1"/>
        <v>969</v>
      </c>
      <c r="AX15" s="11">
        <f t="shared" si="2"/>
        <v>2507</v>
      </c>
      <c r="AY15" s="10">
        <f t="shared" si="3"/>
        <v>1033</v>
      </c>
      <c r="AZ15" s="10">
        <f t="shared" si="4"/>
        <v>901</v>
      </c>
      <c r="BA15" s="10">
        <f t="shared" si="5"/>
        <v>769</v>
      </c>
      <c r="BB15" s="10">
        <f t="shared" si="6"/>
        <v>851</v>
      </c>
      <c r="BC15" s="12">
        <f t="shared" si="7"/>
        <v>12928</v>
      </c>
    </row>
    <row r="16" spans="1:68" x14ac:dyDescent="0.25">
      <c r="A16" s="68">
        <v>13</v>
      </c>
      <c r="B16" s="173" t="s">
        <v>244</v>
      </c>
      <c r="C16" s="185" t="s">
        <v>173</v>
      </c>
      <c r="D16" s="183">
        <v>0</v>
      </c>
      <c r="E16" s="183"/>
      <c r="F16" s="183">
        <v>2374</v>
      </c>
      <c r="G16" s="183">
        <v>132</v>
      </c>
      <c r="H16" s="183">
        <v>97</v>
      </c>
      <c r="I16" s="183">
        <v>95</v>
      </c>
      <c r="J16" s="183">
        <v>177</v>
      </c>
      <c r="K16" s="183">
        <v>23</v>
      </c>
      <c r="L16" s="183">
        <v>86</v>
      </c>
      <c r="M16" s="183">
        <v>56</v>
      </c>
      <c r="N16" s="183">
        <v>83</v>
      </c>
      <c r="O16" s="183">
        <v>0</v>
      </c>
      <c r="P16" s="183">
        <v>124</v>
      </c>
      <c r="Q16" s="183">
        <v>68</v>
      </c>
      <c r="R16" s="183">
        <v>110</v>
      </c>
      <c r="S16" s="183">
        <v>193</v>
      </c>
      <c r="T16" s="183">
        <v>166</v>
      </c>
      <c r="U16" s="183">
        <v>58</v>
      </c>
      <c r="V16" s="183">
        <v>151</v>
      </c>
      <c r="W16" s="183">
        <v>114</v>
      </c>
      <c r="X16" s="183">
        <v>823</v>
      </c>
      <c r="Y16" s="183">
        <v>108</v>
      </c>
      <c r="Z16" s="183">
        <v>109</v>
      </c>
      <c r="AA16" s="183">
        <v>89</v>
      </c>
      <c r="AB16" s="183">
        <v>226</v>
      </c>
      <c r="AC16" s="183">
        <v>284</v>
      </c>
      <c r="AD16" s="183">
        <v>56</v>
      </c>
      <c r="AE16" s="183">
        <v>97</v>
      </c>
      <c r="AF16" s="183">
        <v>75</v>
      </c>
      <c r="AG16" s="183">
        <v>72</v>
      </c>
      <c r="AH16" s="183">
        <v>405</v>
      </c>
      <c r="AI16" s="183">
        <v>59</v>
      </c>
      <c r="AJ16" s="183">
        <v>83</v>
      </c>
      <c r="AK16" s="183">
        <v>286</v>
      </c>
      <c r="AL16" s="183">
        <v>28</v>
      </c>
      <c r="AM16" s="183">
        <v>92</v>
      </c>
      <c r="AN16" s="183">
        <v>48</v>
      </c>
      <c r="AO16" s="183">
        <v>282</v>
      </c>
      <c r="AP16" s="183">
        <v>49</v>
      </c>
      <c r="AQ16" s="183">
        <v>52</v>
      </c>
      <c r="AR16" s="183">
        <v>112</v>
      </c>
      <c r="AT16" s="10">
        <f t="shared" si="0"/>
        <v>0</v>
      </c>
      <c r="AU16" s="10">
        <f t="shared" si="8"/>
        <v>3123</v>
      </c>
      <c r="AV16" s="10">
        <f t="shared" si="9"/>
        <v>302</v>
      </c>
      <c r="AW16" s="10">
        <f t="shared" si="1"/>
        <v>568</v>
      </c>
      <c r="AX16" s="11">
        <f t="shared" si="2"/>
        <v>1469</v>
      </c>
      <c r="AY16" s="10">
        <f t="shared" si="3"/>
        <v>584</v>
      </c>
      <c r="AZ16" s="10">
        <f t="shared" si="4"/>
        <v>547</v>
      </c>
      <c r="BA16" s="10">
        <f t="shared" si="5"/>
        <v>454</v>
      </c>
      <c r="BB16" s="10">
        <f t="shared" si="6"/>
        <v>495</v>
      </c>
      <c r="BC16" s="12">
        <f t="shared" si="7"/>
        <v>7542</v>
      </c>
    </row>
    <row r="17" spans="1:55" x14ac:dyDescent="0.25">
      <c r="A17" s="68">
        <v>14</v>
      </c>
      <c r="B17" s="173" t="s">
        <v>184</v>
      </c>
      <c r="C17" s="185" t="s">
        <v>173</v>
      </c>
      <c r="D17" s="183">
        <v>0</v>
      </c>
      <c r="E17" s="183"/>
      <c r="F17" s="183">
        <v>726.62</v>
      </c>
      <c r="G17" s="183">
        <v>40.419999999999995</v>
      </c>
      <c r="H17" s="183">
        <v>30.08</v>
      </c>
      <c r="I17" s="183">
        <v>29.139999999999997</v>
      </c>
      <c r="J17" s="183">
        <v>54.519999999999996</v>
      </c>
      <c r="K17" s="183">
        <v>6.58</v>
      </c>
      <c r="L17" s="183">
        <v>26.32</v>
      </c>
      <c r="M17" s="183">
        <v>16.919999999999998</v>
      </c>
      <c r="N17" s="183">
        <v>25.38</v>
      </c>
      <c r="O17" s="183">
        <v>0</v>
      </c>
      <c r="P17" s="183">
        <v>35.72</v>
      </c>
      <c r="Q17" s="183">
        <v>19.739999999999998</v>
      </c>
      <c r="R17" s="183">
        <v>31.959999999999997</v>
      </c>
      <c r="S17" s="183">
        <v>69.56</v>
      </c>
      <c r="T17" s="183">
        <v>50.76</v>
      </c>
      <c r="U17" s="183">
        <v>17.86</v>
      </c>
      <c r="V17" s="183">
        <v>46.059999999999995</v>
      </c>
      <c r="W17" s="183">
        <v>46.059999999999995</v>
      </c>
      <c r="X17" s="183">
        <v>247.22</v>
      </c>
      <c r="Y17" s="183">
        <v>31.959999999999997</v>
      </c>
      <c r="Z17" s="183">
        <v>32.9</v>
      </c>
      <c r="AA17" s="183">
        <v>26.32</v>
      </c>
      <c r="AB17" s="183">
        <v>67.679999999999993</v>
      </c>
      <c r="AC17" s="183">
        <v>81.78</v>
      </c>
      <c r="AD17" s="183">
        <v>15.979999999999999</v>
      </c>
      <c r="AE17" s="183">
        <v>28.2</v>
      </c>
      <c r="AF17" s="183">
        <v>21.619999999999997</v>
      </c>
      <c r="AG17" s="183">
        <v>20.68</v>
      </c>
      <c r="AH17" s="183">
        <v>128.78</v>
      </c>
      <c r="AI17" s="183">
        <v>18.799999999999997</v>
      </c>
      <c r="AJ17" s="183">
        <v>26.32</v>
      </c>
      <c r="AK17" s="183">
        <v>84.6</v>
      </c>
      <c r="AL17" s="183">
        <v>8.4599999999999991</v>
      </c>
      <c r="AM17" s="183">
        <v>28.2</v>
      </c>
      <c r="AN17" s="183">
        <v>14.1</v>
      </c>
      <c r="AO17" s="183">
        <v>86.47999999999999</v>
      </c>
      <c r="AP17" s="183">
        <v>15.04</v>
      </c>
      <c r="AQ17" s="183">
        <v>15.979999999999999</v>
      </c>
      <c r="AR17" s="183">
        <v>34.78</v>
      </c>
      <c r="AT17" s="10">
        <f t="shared" si="0"/>
        <v>0</v>
      </c>
      <c r="AU17" s="10">
        <f t="shared" si="8"/>
        <v>955.98</v>
      </c>
      <c r="AV17" s="10">
        <f t="shared" si="9"/>
        <v>87.419999999999987</v>
      </c>
      <c r="AW17" s="10">
        <f t="shared" si="1"/>
        <v>184.24</v>
      </c>
      <c r="AX17" s="11">
        <f t="shared" si="2"/>
        <v>452.13999999999993</v>
      </c>
      <c r="AY17" s="10">
        <f t="shared" si="3"/>
        <v>168.26000000000002</v>
      </c>
      <c r="AZ17" s="10">
        <f t="shared" si="4"/>
        <v>173.89999999999998</v>
      </c>
      <c r="BA17" s="10">
        <f t="shared" si="5"/>
        <v>135.35999999999999</v>
      </c>
      <c r="BB17" s="10">
        <f t="shared" si="6"/>
        <v>152.27999999999997</v>
      </c>
      <c r="BC17" s="12">
        <f t="shared" si="7"/>
        <v>2309.58</v>
      </c>
    </row>
    <row r="18" spans="1:55" x14ac:dyDescent="0.25">
      <c r="A18" s="68">
        <v>15</v>
      </c>
      <c r="B18" s="173" t="s">
        <v>185</v>
      </c>
      <c r="C18" s="185" t="s">
        <v>173</v>
      </c>
      <c r="D18" s="183">
        <v>0</v>
      </c>
      <c r="E18" s="183"/>
      <c r="F18" s="183">
        <v>256.63600000000002</v>
      </c>
      <c r="G18" s="183">
        <v>14.276000000000002</v>
      </c>
      <c r="H18" s="183">
        <v>10.624000000000001</v>
      </c>
      <c r="I18" s="183">
        <v>10.292</v>
      </c>
      <c r="J18" s="183">
        <v>19.256</v>
      </c>
      <c r="K18" s="183">
        <v>2.3240000000000003</v>
      </c>
      <c r="L18" s="183">
        <v>9.2960000000000012</v>
      </c>
      <c r="M18" s="183">
        <v>5.976</v>
      </c>
      <c r="N18" s="183">
        <v>8.9640000000000004</v>
      </c>
      <c r="O18" s="183">
        <v>0</v>
      </c>
      <c r="P18" s="183">
        <v>12.616000000000001</v>
      </c>
      <c r="Q18" s="183">
        <v>6.9720000000000004</v>
      </c>
      <c r="R18" s="183">
        <v>11.288</v>
      </c>
      <c r="S18" s="183">
        <v>24.568000000000001</v>
      </c>
      <c r="T18" s="183">
        <v>17.928000000000001</v>
      </c>
      <c r="U18" s="183">
        <v>6.3080000000000007</v>
      </c>
      <c r="V18" s="183">
        <v>16.268000000000001</v>
      </c>
      <c r="W18" s="183">
        <v>16.268000000000001</v>
      </c>
      <c r="X18" s="183">
        <v>87.316000000000003</v>
      </c>
      <c r="Y18" s="183">
        <v>11.288</v>
      </c>
      <c r="Z18" s="183">
        <v>11.620000000000001</v>
      </c>
      <c r="AA18" s="183">
        <v>9.2960000000000012</v>
      </c>
      <c r="AB18" s="183">
        <v>23.904</v>
      </c>
      <c r="AC18" s="183">
        <v>28.884</v>
      </c>
      <c r="AD18" s="183">
        <v>5.6440000000000001</v>
      </c>
      <c r="AE18" s="183">
        <v>9.9600000000000009</v>
      </c>
      <c r="AF18" s="183">
        <v>7.6360000000000001</v>
      </c>
      <c r="AG18" s="183">
        <v>7.3040000000000003</v>
      </c>
      <c r="AH18" s="183">
        <v>45.484000000000002</v>
      </c>
      <c r="AI18" s="183">
        <v>6.6400000000000006</v>
      </c>
      <c r="AJ18" s="183">
        <v>9.2960000000000012</v>
      </c>
      <c r="AK18" s="183">
        <v>29.880000000000003</v>
      </c>
      <c r="AL18" s="183">
        <v>2.988</v>
      </c>
      <c r="AM18" s="183">
        <v>9.9600000000000009</v>
      </c>
      <c r="AN18" s="183">
        <v>4.9800000000000004</v>
      </c>
      <c r="AO18" s="183">
        <v>30.544</v>
      </c>
      <c r="AP18" s="183">
        <v>5.3120000000000003</v>
      </c>
      <c r="AQ18" s="183">
        <v>5.6440000000000001</v>
      </c>
      <c r="AR18" s="183">
        <v>12.284000000000001</v>
      </c>
      <c r="AT18" s="10">
        <f t="shared" si="0"/>
        <v>0</v>
      </c>
      <c r="AU18" s="10">
        <f t="shared" si="8"/>
        <v>337.64400000000006</v>
      </c>
      <c r="AV18" s="10">
        <f t="shared" si="9"/>
        <v>30.876000000000001</v>
      </c>
      <c r="AW18" s="10">
        <f t="shared" si="1"/>
        <v>65.072000000000003</v>
      </c>
      <c r="AX18" s="11">
        <f t="shared" si="2"/>
        <v>159.69200000000001</v>
      </c>
      <c r="AY18" s="10">
        <f t="shared" si="3"/>
        <v>59.428000000000004</v>
      </c>
      <c r="AZ18" s="10">
        <f t="shared" si="4"/>
        <v>61.42</v>
      </c>
      <c r="BA18" s="10">
        <f t="shared" si="5"/>
        <v>47.808000000000007</v>
      </c>
      <c r="BB18" s="10">
        <f t="shared" si="6"/>
        <v>53.783999999999999</v>
      </c>
      <c r="BC18" s="12">
        <f t="shared" si="7"/>
        <v>815.72400000000005</v>
      </c>
    </row>
    <row r="19" spans="1:55" x14ac:dyDescent="0.25">
      <c r="A19" s="68">
        <v>16</v>
      </c>
      <c r="B19" s="173" t="s">
        <v>186</v>
      </c>
      <c r="C19" s="185" t="s">
        <v>173</v>
      </c>
      <c r="D19" s="183">
        <v>0</v>
      </c>
      <c r="E19" s="183"/>
      <c r="F19" s="183">
        <v>563.94100000000003</v>
      </c>
      <c r="G19" s="183">
        <v>31.142000000000003</v>
      </c>
      <c r="H19" s="183">
        <v>23.018000000000001</v>
      </c>
      <c r="I19" s="183">
        <v>22.341000000000001</v>
      </c>
      <c r="J19" s="183">
        <v>41.974000000000004</v>
      </c>
      <c r="K19" s="183">
        <v>6.093</v>
      </c>
      <c r="L19" s="183">
        <v>20.310000000000002</v>
      </c>
      <c r="M19" s="183">
        <v>13.540000000000001</v>
      </c>
      <c r="N19" s="183">
        <v>19.633000000000003</v>
      </c>
      <c r="O19" s="183">
        <v>0</v>
      </c>
      <c r="P19" s="183">
        <v>31.142000000000003</v>
      </c>
      <c r="Q19" s="183">
        <v>16.925000000000001</v>
      </c>
      <c r="R19" s="183">
        <v>27.757000000000001</v>
      </c>
      <c r="S19" s="183">
        <v>40.620000000000005</v>
      </c>
      <c r="T19" s="183">
        <v>39.266000000000005</v>
      </c>
      <c r="U19" s="183">
        <v>13.540000000000001</v>
      </c>
      <c r="V19" s="183">
        <v>35.881</v>
      </c>
      <c r="W19" s="183">
        <v>20.987000000000002</v>
      </c>
      <c r="X19" s="183">
        <v>194.976</v>
      </c>
      <c r="Y19" s="183">
        <v>25.726000000000003</v>
      </c>
      <c r="Z19" s="183">
        <v>25.726000000000003</v>
      </c>
      <c r="AA19" s="183">
        <v>20.987000000000002</v>
      </c>
      <c r="AB19" s="183">
        <v>53.483000000000004</v>
      </c>
      <c r="AC19" s="183">
        <v>71.762</v>
      </c>
      <c r="AD19" s="183">
        <v>14.217000000000001</v>
      </c>
      <c r="AE19" s="183">
        <v>24.372</v>
      </c>
      <c r="AF19" s="183">
        <v>18.956000000000003</v>
      </c>
      <c r="AG19" s="183">
        <v>18.279</v>
      </c>
      <c r="AH19" s="183">
        <v>97.488</v>
      </c>
      <c r="AI19" s="183">
        <v>14.217000000000001</v>
      </c>
      <c r="AJ19" s="183">
        <v>20.310000000000002</v>
      </c>
      <c r="AK19" s="183">
        <v>67.7</v>
      </c>
      <c r="AL19" s="183">
        <v>6.7700000000000005</v>
      </c>
      <c r="AM19" s="183">
        <v>21.664000000000001</v>
      </c>
      <c r="AN19" s="183">
        <v>11.509</v>
      </c>
      <c r="AO19" s="183">
        <v>67.02300000000001</v>
      </c>
      <c r="AP19" s="183">
        <v>11.509</v>
      </c>
      <c r="AQ19" s="183">
        <v>12.186</v>
      </c>
      <c r="AR19" s="183">
        <v>26.403000000000002</v>
      </c>
      <c r="AT19" s="10">
        <f t="shared" si="0"/>
        <v>0</v>
      </c>
      <c r="AU19" s="10">
        <f t="shared" si="8"/>
        <v>741.99200000000019</v>
      </c>
      <c r="AV19" s="10">
        <f t="shared" si="9"/>
        <v>75.824000000000012</v>
      </c>
      <c r="AW19" s="10">
        <f t="shared" si="1"/>
        <v>129.30700000000002</v>
      </c>
      <c r="AX19" s="11">
        <f t="shared" si="2"/>
        <v>341.88500000000005</v>
      </c>
      <c r="AY19" s="10">
        <f t="shared" si="3"/>
        <v>147.58600000000001</v>
      </c>
      <c r="AZ19" s="10">
        <f t="shared" si="4"/>
        <v>132.01499999999999</v>
      </c>
      <c r="BA19" s="10">
        <f t="shared" si="5"/>
        <v>107.643</v>
      </c>
      <c r="BB19" s="10">
        <f t="shared" si="6"/>
        <v>117.12100000000002</v>
      </c>
      <c r="BC19" s="12">
        <f t="shared" si="7"/>
        <v>1793.3730000000005</v>
      </c>
    </row>
    <row r="20" spans="1:55" x14ac:dyDescent="0.25">
      <c r="A20" s="68">
        <v>17</v>
      </c>
      <c r="B20" s="173" t="s">
        <v>187</v>
      </c>
      <c r="C20" s="185" t="s">
        <v>173</v>
      </c>
      <c r="D20" s="183">
        <v>0</v>
      </c>
      <c r="E20" s="183"/>
      <c r="F20" s="183">
        <v>1255.2650000000001</v>
      </c>
      <c r="G20" s="183">
        <v>69.756</v>
      </c>
      <c r="H20" s="183">
        <v>51.188000000000009</v>
      </c>
      <c r="I20" s="183">
        <v>50.179000000000002</v>
      </c>
      <c r="J20" s="183">
        <v>93.492000000000004</v>
      </c>
      <c r="K20" s="183">
        <v>12.379</v>
      </c>
      <c r="L20" s="183">
        <v>45.454000000000001</v>
      </c>
      <c r="M20" s="183">
        <v>29.704000000000001</v>
      </c>
      <c r="N20" s="183">
        <v>43.879000000000005</v>
      </c>
      <c r="O20" s="183">
        <v>0</v>
      </c>
      <c r="P20" s="183">
        <v>66.39800000000001</v>
      </c>
      <c r="Q20" s="183">
        <v>36.349000000000004</v>
      </c>
      <c r="R20" s="183">
        <v>58.855000000000004</v>
      </c>
      <c r="S20" s="183">
        <v>98.582000000000008</v>
      </c>
      <c r="T20" s="183">
        <v>87.75800000000001</v>
      </c>
      <c r="U20" s="183">
        <v>30.602000000000004</v>
      </c>
      <c r="V20" s="183">
        <v>79.88300000000001</v>
      </c>
      <c r="W20" s="183">
        <v>56.499000000000009</v>
      </c>
      <c r="X20" s="183">
        <v>436.24400000000003</v>
      </c>
      <c r="Y20" s="183">
        <v>57.39</v>
      </c>
      <c r="Z20" s="183">
        <v>57.722000000000008</v>
      </c>
      <c r="AA20" s="183">
        <v>47.262999999999998</v>
      </c>
      <c r="AB20" s="183">
        <v>119.837</v>
      </c>
      <c r="AC20" s="183">
        <v>152.15199999999999</v>
      </c>
      <c r="AD20" s="183">
        <v>30.048999999999999</v>
      </c>
      <c r="AE20" s="183">
        <v>51.878000000000007</v>
      </c>
      <c r="AF20" s="183">
        <v>40.176000000000009</v>
      </c>
      <c r="AG20" s="183">
        <v>38.600999999999999</v>
      </c>
      <c r="AH20" s="183">
        <v>213.15600000000003</v>
      </c>
      <c r="AI20" s="183">
        <v>31.045000000000002</v>
      </c>
      <c r="AJ20" s="183">
        <v>43.756000000000007</v>
      </c>
      <c r="AK20" s="183">
        <v>151.916</v>
      </c>
      <c r="AL20" s="183">
        <v>14.852</v>
      </c>
      <c r="AM20" s="183">
        <v>48.604000000000006</v>
      </c>
      <c r="AN20" s="183">
        <v>25.545000000000002</v>
      </c>
      <c r="AO20" s="183">
        <v>149.07300000000004</v>
      </c>
      <c r="AP20" s="183">
        <v>25.877000000000002</v>
      </c>
      <c r="AQ20" s="183">
        <v>27.451999999999998</v>
      </c>
      <c r="AR20" s="183">
        <v>59.063000000000002</v>
      </c>
      <c r="AT20" s="10">
        <f t="shared" si="0"/>
        <v>0</v>
      </c>
      <c r="AU20" s="10">
        <f t="shared" si="8"/>
        <v>1651.296</v>
      </c>
      <c r="AV20" s="10">
        <f t="shared" si="9"/>
        <v>161.60200000000003</v>
      </c>
      <c r="AW20" s="10">
        <f t="shared" si="1"/>
        <v>296.82500000000005</v>
      </c>
      <c r="AX20" s="11">
        <f t="shared" si="2"/>
        <v>774.95500000000004</v>
      </c>
      <c r="AY20" s="10">
        <f t="shared" si="3"/>
        <v>312.85599999999999</v>
      </c>
      <c r="AZ20" s="10">
        <f t="shared" si="4"/>
        <v>287.95700000000005</v>
      </c>
      <c r="BA20" s="10">
        <f t="shared" si="5"/>
        <v>240.91700000000003</v>
      </c>
      <c r="BB20" s="10">
        <f t="shared" si="6"/>
        <v>261.46500000000003</v>
      </c>
      <c r="BC20" s="12">
        <f t="shared" si="7"/>
        <v>3987.8729999999996</v>
      </c>
    </row>
    <row r="21" spans="1:55" x14ac:dyDescent="0.25">
      <c r="A21" s="68">
        <v>18</v>
      </c>
      <c r="B21" s="173" t="s">
        <v>166</v>
      </c>
      <c r="C21" s="185" t="s">
        <v>173</v>
      </c>
      <c r="D21" s="183">
        <v>0</v>
      </c>
      <c r="E21" s="183"/>
      <c r="F21" s="183">
        <v>231.89999999999998</v>
      </c>
      <c r="G21" s="183">
        <v>12.9</v>
      </c>
      <c r="H21" s="183">
        <v>9.6</v>
      </c>
      <c r="I21" s="183">
        <v>9.2999999999999989</v>
      </c>
      <c r="J21" s="183">
        <v>17.399999999999999</v>
      </c>
      <c r="K21" s="183">
        <v>2.1</v>
      </c>
      <c r="L21" s="183">
        <v>8.4</v>
      </c>
      <c r="M21" s="183">
        <v>5.3999999999999995</v>
      </c>
      <c r="N21" s="183">
        <v>8.1</v>
      </c>
      <c r="O21" s="183">
        <v>0</v>
      </c>
      <c r="P21" s="183">
        <v>11.4</v>
      </c>
      <c r="Q21" s="183">
        <v>6.3</v>
      </c>
      <c r="R21" s="183">
        <v>10.199999999999999</v>
      </c>
      <c r="S21" s="183">
        <v>22.2</v>
      </c>
      <c r="T21" s="183">
        <v>16.2</v>
      </c>
      <c r="U21" s="183">
        <v>5.7</v>
      </c>
      <c r="V21" s="183">
        <v>14.7</v>
      </c>
      <c r="W21" s="183">
        <v>14.7</v>
      </c>
      <c r="X21" s="183">
        <v>78.899999999999991</v>
      </c>
      <c r="Y21" s="183">
        <v>10.199999999999999</v>
      </c>
      <c r="Z21" s="183">
        <v>10.5</v>
      </c>
      <c r="AA21" s="183">
        <v>8.4</v>
      </c>
      <c r="AB21" s="183">
        <v>21.599999999999998</v>
      </c>
      <c r="AC21" s="183">
        <v>26.099999999999998</v>
      </c>
      <c r="AD21" s="183">
        <v>5.0999999999999996</v>
      </c>
      <c r="AE21" s="183">
        <v>9</v>
      </c>
      <c r="AF21" s="183">
        <v>6.8999999999999995</v>
      </c>
      <c r="AG21" s="183">
        <v>6.6</v>
      </c>
      <c r="AH21" s="183">
        <v>41.1</v>
      </c>
      <c r="AI21" s="183">
        <v>6</v>
      </c>
      <c r="AJ21" s="183">
        <v>8.4</v>
      </c>
      <c r="AK21" s="183">
        <v>27</v>
      </c>
      <c r="AL21" s="183">
        <v>2.6999999999999997</v>
      </c>
      <c r="AM21" s="183">
        <v>9</v>
      </c>
      <c r="AN21" s="183">
        <v>4.5</v>
      </c>
      <c r="AO21" s="183">
        <v>27.599999999999998</v>
      </c>
      <c r="AP21" s="183">
        <v>4.8</v>
      </c>
      <c r="AQ21" s="183">
        <v>5.0999999999999996</v>
      </c>
      <c r="AR21" s="183">
        <v>11.1</v>
      </c>
      <c r="AT21" s="10">
        <f t="shared" si="0"/>
        <v>0</v>
      </c>
      <c r="AU21" s="10">
        <f t="shared" si="8"/>
        <v>305.09999999999997</v>
      </c>
      <c r="AV21" s="10">
        <f t="shared" si="9"/>
        <v>27.9</v>
      </c>
      <c r="AW21" s="10">
        <f t="shared" si="1"/>
        <v>58.8</v>
      </c>
      <c r="AX21" s="11">
        <f t="shared" si="2"/>
        <v>144.30000000000001</v>
      </c>
      <c r="AY21" s="10">
        <f t="shared" si="3"/>
        <v>53.699999999999996</v>
      </c>
      <c r="AZ21" s="10">
        <f t="shared" si="4"/>
        <v>55.5</v>
      </c>
      <c r="BA21" s="10">
        <f t="shared" si="5"/>
        <v>43.2</v>
      </c>
      <c r="BB21" s="10">
        <f t="shared" si="6"/>
        <v>48.6</v>
      </c>
      <c r="BC21" s="12">
        <f t="shared" si="7"/>
        <v>737.1</v>
      </c>
    </row>
    <row r="22" spans="1:55" x14ac:dyDescent="0.25">
      <c r="A22" s="68">
        <v>19</v>
      </c>
      <c r="B22" s="173" t="s">
        <v>167</v>
      </c>
      <c r="C22" s="185" t="s">
        <v>173</v>
      </c>
      <c r="D22" s="183">
        <v>0</v>
      </c>
      <c r="E22" s="183"/>
      <c r="F22" s="183">
        <v>990.3</v>
      </c>
      <c r="G22" s="183">
        <v>55.2</v>
      </c>
      <c r="H22" s="183">
        <v>40.5</v>
      </c>
      <c r="I22" s="183">
        <v>39.6</v>
      </c>
      <c r="J22" s="183">
        <v>73.8</v>
      </c>
      <c r="K22" s="183">
        <v>10.199999999999999</v>
      </c>
      <c r="L22" s="183">
        <v>36</v>
      </c>
      <c r="M22" s="183">
        <v>23.7</v>
      </c>
      <c r="N22" s="183">
        <v>34.799999999999997</v>
      </c>
      <c r="O22" s="183">
        <v>0</v>
      </c>
      <c r="P22" s="183">
        <v>54.3</v>
      </c>
      <c r="Q22" s="183">
        <v>29.7</v>
      </c>
      <c r="R22" s="183">
        <v>48.3</v>
      </c>
      <c r="S22" s="183">
        <v>74.7</v>
      </c>
      <c r="T22" s="183">
        <v>69.599999999999994</v>
      </c>
      <c r="U22" s="183">
        <v>24.3</v>
      </c>
      <c r="V22" s="183">
        <v>63.3</v>
      </c>
      <c r="W22" s="183">
        <v>35.4</v>
      </c>
      <c r="X22" s="183">
        <v>347.1</v>
      </c>
      <c r="Y22" s="183">
        <v>45.9</v>
      </c>
      <c r="Z22" s="183">
        <v>45.9</v>
      </c>
      <c r="AA22" s="183">
        <v>37.799999999999997</v>
      </c>
      <c r="AB22" s="183">
        <v>95.7</v>
      </c>
      <c r="AC22" s="183">
        <v>124.5</v>
      </c>
      <c r="AD22" s="183">
        <v>24.6</v>
      </c>
      <c r="AE22" s="183">
        <v>42.6</v>
      </c>
      <c r="AF22" s="183">
        <v>33</v>
      </c>
      <c r="AG22" s="183">
        <v>31.5</v>
      </c>
      <c r="AH22" s="183">
        <v>159</v>
      </c>
      <c r="AI22" s="183">
        <v>23.1</v>
      </c>
      <c r="AJ22" s="183">
        <v>32.700000000000003</v>
      </c>
      <c r="AK22" s="183">
        <v>117</v>
      </c>
      <c r="AL22" s="183">
        <v>12.3</v>
      </c>
      <c r="AM22" s="183">
        <v>38.4</v>
      </c>
      <c r="AN22" s="183">
        <v>19.8</v>
      </c>
      <c r="AO22" s="183">
        <v>117.9</v>
      </c>
      <c r="AP22" s="183">
        <v>20.399999999999999</v>
      </c>
      <c r="AQ22" s="183">
        <v>21.6</v>
      </c>
      <c r="AR22" s="183">
        <v>46.8</v>
      </c>
      <c r="AT22" s="10">
        <f t="shared" si="0"/>
        <v>0</v>
      </c>
      <c r="AU22" s="10">
        <f t="shared" si="8"/>
        <v>1304.0999999999999</v>
      </c>
      <c r="AV22" s="10">
        <f t="shared" si="9"/>
        <v>132.30000000000001</v>
      </c>
      <c r="AW22" s="10">
        <f t="shared" si="1"/>
        <v>231.90000000000003</v>
      </c>
      <c r="AX22" s="11">
        <f t="shared" si="2"/>
        <v>607.79999999999995</v>
      </c>
      <c r="AY22" s="10">
        <f t="shared" si="3"/>
        <v>256.2</v>
      </c>
      <c r="AZ22" s="10">
        <f t="shared" si="4"/>
        <v>214.8</v>
      </c>
      <c r="BA22" s="10">
        <f t="shared" si="5"/>
        <v>187.50000000000003</v>
      </c>
      <c r="BB22" s="10">
        <f t="shared" si="6"/>
        <v>206.7</v>
      </c>
      <c r="BC22" s="12">
        <f t="shared" si="7"/>
        <v>3141.2999999999997</v>
      </c>
    </row>
    <row r="23" spans="1:55" x14ac:dyDescent="0.25">
      <c r="A23" s="68">
        <v>20</v>
      </c>
      <c r="B23" s="173" t="s">
        <v>168</v>
      </c>
      <c r="C23" s="185" t="s">
        <v>173</v>
      </c>
      <c r="D23" s="183">
        <v>0</v>
      </c>
      <c r="E23" s="183"/>
      <c r="F23" s="183">
        <v>1222.1999999999998</v>
      </c>
      <c r="G23" s="183">
        <v>68.100000000000009</v>
      </c>
      <c r="H23" s="183">
        <v>50.1</v>
      </c>
      <c r="I23" s="183">
        <v>48.9</v>
      </c>
      <c r="J23" s="183">
        <v>91.199999999999989</v>
      </c>
      <c r="K23" s="183">
        <v>12.299999999999999</v>
      </c>
      <c r="L23" s="183">
        <v>44.4</v>
      </c>
      <c r="M23" s="183">
        <v>29.099999999999998</v>
      </c>
      <c r="N23" s="183">
        <v>42.9</v>
      </c>
      <c r="O23" s="183">
        <v>0</v>
      </c>
      <c r="P23" s="183">
        <v>65.7</v>
      </c>
      <c r="Q23" s="183">
        <v>36</v>
      </c>
      <c r="R23" s="183">
        <v>58.5</v>
      </c>
      <c r="S23" s="183">
        <v>96.9</v>
      </c>
      <c r="T23" s="183">
        <v>85.8</v>
      </c>
      <c r="U23" s="183">
        <v>30</v>
      </c>
      <c r="V23" s="183">
        <v>78</v>
      </c>
      <c r="W23" s="183">
        <v>50.099999999999994</v>
      </c>
      <c r="X23" s="183">
        <v>426</v>
      </c>
      <c r="Y23" s="183">
        <v>56.099999999999994</v>
      </c>
      <c r="Z23" s="183">
        <v>56.4</v>
      </c>
      <c r="AA23" s="183">
        <v>46.199999999999996</v>
      </c>
      <c r="AB23" s="183">
        <v>117.3</v>
      </c>
      <c r="AC23" s="183">
        <v>150.6</v>
      </c>
      <c r="AD23" s="183">
        <v>29.700000000000003</v>
      </c>
      <c r="AE23" s="183">
        <v>51.6</v>
      </c>
      <c r="AF23" s="183">
        <v>39.9</v>
      </c>
      <c r="AG23" s="183">
        <v>38.1</v>
      </c>
      <c r="AH23" s="183">
        <v>200.1</v>
      </c>
      <c r="AI23" s="183">
        <v>29.1</v>
      </c>
      <c r="AJ23" s="183">
        <v>41.1</v>
      </c>
      <c r="AK23" s="183">
        <v>144</v>
      </c>
      <c r="AL23" s="183">
        <v>15</v>
      </c>
      <c r="AM23" s="183">
        <v>47.4</v>
      </c>
      <c r="AN23" s="183">
        <v>24.3</v>
      </c>
      <c r="AO23" s="183">
        <v>145.5</v>
      </c>
      <c r="AP23" s="183">
        <v>25.2</v>
      </c>
      <c r="AQ23" s="183">
        <v>26.700000000000003</v>
      </c>
      <c r="AR23" s="183">
        <v>57.9</v>
      </c>
      <c r="AT23" s="10">
        <f t="shared" si="0"/>
        <v>0</v>
      </c>
      <c r="AU23" s="10">
        <f t="shared" si="8"/>
        <v>1609.1999999999998</v>
      </c>
      <c r="AV23" s="10">
        <f t="shared" si="9"/>
        <v>160.19999999999999</v>
      </c>
      <c r="AW23" s="10">
        <f t="shared" si="1"/>
        <v>290.7</v>
      </c>
      <c r="AX23" s="11">
        <f t="shared" si="2"/>
        <v>752.1</v>
      </c>
      <c r="AY23" s="10">
        <f t="shared" si="3"/>
        <v>309.90000000000003</v>
      </c>
      <c r="AZ23" s="10">
        <f t="shared" si="4"/>
        <v>270.3</v>
      </c>
      <c r="BA23" s="10">
        <f t="shared" si="5"/>
        <v>230.70000000000002</v>
      </c>
      <c r="BB23" s="10">
        <f t="shared" si="6"/>
        <v>255.29999999999998</v>
      </c>
      <c r="BC23" s="12">
        <f t="shared" si="7"/>
        <v>3878.4</v>
      </c>
    </row>
    <row r="24" spans="1:55" x14ac:dyDescent="0.25">
      <c r="A24" s="68">
        <v>21</v>
      </c>
      <c r="B24" s="173" t="s">
        <v>169</v>
      </c>
      <c r="C24" s="185" t="s">
        <v>173</v>
      </c>
      <c r="D24" s="183">
        <v>0</v>
      </c>
      <c r="E24" s="183"/>
      <c r="F24" s="183">
        <v>368</v>
      </c>
      <c r="G24" s="183">
        <v>20</v>
      </c>
      <c r="H24" s="183">
        <v>15</v>
      </c>
      <c r="I24" s="183">
        <v>15</v>
      </c>
      <c r="J24" s="183">
        <v>27</v>
      </c>
      <c r="K24" s="183">
        <v>3</v>
      </c>
      <c r="L24" s="183">
        <v>13</v>
      </c>
      <c r="M24" s="183">
        <v>9</v>
      </c>
      <c r="N24" s="183">
        <v>13</v>
      </c>
      <c r="O24" s="183">
        <v>0</v>
      </c>
      <c r="P24" s="183">
        <v>18</v>
      </c>
      <c r="Q24" s="183">
        <v>10</v>
      </c>
      <c r="R24" s="183">
        <v>16</v>
      </c>
      <c r="S24" s="183">
        <v>43</v>
      </c>
      <c r="T24" s="183">
        <v>26</v>
      </c>
      <c r="U24" s="183">
        <v>9</v>
      </c>
      <c r="V24" s="183">
        <v>24</v>
      </c>
      <c r="W24" s="183">
        <v>16</v>
      </c>
      <c r="X24" s="183">
        <v>123</v>
      </c>
      <c r="Y24" s="183">
        <v>16</v>
      </c>
      <c r="Z24" s="183">
        <v>16</v>
      </c>
      <c r="AA24" s="183">
        <v>13</v>
      </c>
      <c r="AB24" s="183">
        <v>34</v>
      </c>
      <c r="AC24" s="183">
        <v>44</v>
      </c>
      <c r="AD24" s="183">
        <v>8</v>
      </c>
      <c r="AE24" s="183">
        <v>14</v>
      </c>
      <c r="AF24" s="183">
        <v>11</v>
      </c>
      <c r="AG24" s="183">
        <v>11</v>
      </c>
      <c r="AH24" s="183">
        <v>65</v>
      </c>
      <c r="AI24" s="183">
        <v>9</v>
      </c>
      <c r="AJ24" s="183">
        <v>13</v>
      </c>
      <c r="AK24" s="183">
        <v>43</v>
      </c>
      <c r="AL24" s="183">
        <v>4</v>
      </c>
      <c r="AM24" s="183">
        <v>14</v>
      </c>
      <c r="AN24" s="183">
        <v>7</v>
      </c>
      <c r="AO24" s="183">
        <v>44</v>
      </c>
      <c r="AP24" s="183">
        <v>8</v>
      </c>
      <c r="AQ24" s="183">
        <v>8</v>
      </c>
      <c r="AR24" s="183">
        <v>17</v>
      </c>
      <c r="AT24" s="10">
        <f t="shared" si="0"/>
        <v>0</v>
      </c>
      <c r="AU24" s="10">
        <f t="shared" si="8"/>
        <v>483</v>
      </c>
      <c r="AV24" s="10">
        <f t="shared" si="9"/>
        <v>44</v>
      </c>
      <c r="AW24" s="10">
        <f t="shared" si="1"/>
        <v>102</v>
      </c>
      <c r="AX24" s="11">
        <f t="shared" si="2"/>
        <v>218</v>
      </c>
      <c r="AY24" s="10">
        <f t="shared" si="3"/>
        <v>88</v>
      </c>
      <c r="AZ24" s="10">
        <f t="shared" si="4"/>
        <v>87</v>
      </c>
      <c r="BA24" s="10">
        <f t="shared" si="5"/>
        <v>68</v>
      </c>
      <c r="BB24" s="10">
        <f t="shared" si="6"/>
        <v>77</v>
      </c>
      <c r="BC24" s="12">
        <f t="shared" si="7"/>
        <v>1167</v>
      </c>
    </row>
    <row r="25" spans="1:55" x14ac:dyDescent="0.25">
      <c r="A25" s="68">
        <v>22</v>
      </c>
      <c r="B25" s="173" t="s">
        <v>170</v>
      </c>
      <c r="C25" s="185" t="s">
        <v>173</v>
      </c>
      <c r="D25" s="183">
        <v>0</v>
      </c>
      <c r="E25" s="183"/>
      <c r="F25" s="183">
        <v>768</v>
      </c>
      <c r="G25" s="183">
        <v>43</v>
      </c>
      <c r="H25" s="183">
        <v>31</v>
      </c>
      <c r="I25" s="183">
        <v>31</v>
      </c>
      <c r="J25" s="183">
        <v>57</v>
      </c>
      <c r="K25" s="183">
        <v>7</v>
      </c>
      <c r="L25" s="183">
        <v>28</v>
      </c>
      <c r="M25" s="183">
        <v>18</v>
      </c>
      <c r="N25" s="183">
        <v>27</v>
      </c>
      <c r="O25" s="183">
        <v>0</v>
      </c>
      <c r="P25" s="183">
        <v>40</v>
      </c>
      <c r="Q25" s="183">
        <v>22</v>
      </c>
      <c r="R25" s="183">
        <v>35</v>
      </c>
      <c r="S25" s="183">
        <v>59</v>
      </c>
      <c r="T25" s="183">
        <v>54</v>
      </c>
      <c r="U25" s="183">
        <v>19</v>
      </c>
      <c r="V25" s="183">
        <v>49</v>
      </c>
      <c r="W25" s="183">
        <v>34</v>
      </c>
      <c r="X25" s="183">
        <v>272</v>
      </c>
      <c r="Y25" s="183">
        <v>36</v>
      </c>
      <c r="Z25" s="183">
        <v>36</v>
      </c>
      <c r="AA25" s="183">
        <v>30</v>
      </c>
      <c r="AB25" s="183">
        <v>75</v>
      </c>
      <c r="AC25" s="183">
        <v>91</v>
      </c>
      <c r="AD25" s="183">
        <v>18</v>
      </c>
      <c r="AE25" s="183">
        <v>31</v>
      </c>
      <c r="AF25" s="183">
        <v>24</v>
      </c>
      <c r="AG25" s="183">
        <v>23</v>
      </c>
      <c r="AH25" s="183">
        <v>124</v>
      </c>
      <c r="AI25" s="183">
        <v>18</v>
      </c>
      <c r="AJ25" s="183">
        <v>25</v>
      </c>
      <c r="AK25" s="183">
        <v>96</v>
      </c>
      <c r="AL25" s="183">
        <v>9</v>
      </c>
      <c r="AM25" s="183">
        <v>30</v>
      </c>
      <c r="AN25" s="183">
        <v>16</v>
      </c>
      <c r="AO25" s="183">
        <v>91</v>
      </c>
      <c r="AP25" s="183">
        <v>16</v>
      </c>
      <c r="AQ25" s="183">
        <v>17</v>
      </c>
      <c r="AR25" s="183">
        <v>36</v>
      </c>
      <c r="AT25" s="10">
        <f t="shared" si="0"/>
        <v>0</v>
      </c>
      <c r="AU25" s="10">
        <f t="shared" si="8"/>
        <v>1010</v>
      </c>
      <c r="AV25" s="10">
        <f t="shared" si="9"/>
        <v>97</v>
      </c>
      <c r="AW25" s="10">
        <f t="shared" si="1"/>
        <v>181</v>
      </c>
      <c r="AX25" s="11">
        <f t="shared" si="2"/>
        <v>483</v>
      </c>
      <c r="AY25" s="10">
        <f t="shared" si="3"/>
        <v>187</v>
      </c>
      <c r="AZ25" s="10">
        <f t="shared" si="4"/>
        <v>167</v>
      </c>
      <c r="BA25" s="10">
        <f t="shared" si="5"/>
        <v>151</v>
      </c>
      <c r="BB25" s="10">
        <f t="shared" si="6"/>
        <v>160</v>
      </c>
      <c r="BC25" s="12">
        <f t="shared" si="7"/>
        <v>2436</v>
      </c>
    </row>
    <row r="26" spans="1:55" x14ac:dyDescent="0.25">
      <c r="A26" s="68">
        <v>23</v>
      </c>
      <c r="B26" s="173" t="s">
        <v>171</v>
      </c>
      <c r="C26" s="185" t="s">
        <v>173</v>
      </c>
      <c r="D26" s="183">
        <v>0</v>
      </c>
      <c r="E26" s="183"/>
      <c r="F26" s="183">
        <v>833</v>
      </c>
      <c r="G26" s="183">
        <v>46</v>
      </c>
      <c r="H26" s="183">
        <v>34</v>
      </c>
      <c r="I26" s="183">
        <v>33</v>
      </c>
      <c r="J26" s="183">
        <v>62</v>
      </c>
      <c r="K26" s="183">
        <v>9</v>
      </c>
      <c r="L26" s="183">
        <v>30</v>
      </c>
      <c r="M26" s="183">
        <v>20</v>
      </c>
      <c r="N26" s="183">
        <v>29</v>
      </c>
      <c r="O26" s="183">
        <v>0</v>
      </c>
      <c r="P26" s="183">
        <v>46</v>
      </c>
      <c r="Q26" s="183">
        <v>25</v>
      </c>
      <c r="R26" s="183">
        <v>41</v>
      </c>
      <c r="S26" s="183">
        <v>60</v>
      </c>
      <c r="T26" s="183">
        <v>58</v>
      </c>
      <c r="U26" s="183">
        <v>20</v>
      </c>
      <c r="V26" s="183">
        <v>53</v>
      </c>
      <c r="W26" s="183">
        <v>31</v>
      </c>
      <c r="X26" s="183">
        <v>288</v>
      </c>
      <c r="Y26" s="183">
        <v>38</v>
      </c>
      <c r="Z26" s="183">
        <v>38</v>
      </c>
      <c r="AA26" s="183">
        <v>31</v>
      </c>
      <c r="AB26" s="183">
        <v>79</v>
      </c>
      <c r="AC26" s="183">
        <v>106</v>
      </c>
      <c r="AD26" s="183">
        <v>21</v>
      </c>
      <c r="AE26" s="183">
        <v>36</v>
      </c>
      <c r="AF26" s="183">
        <v>28</v>
      </c>
      <c r="AG26" s="183">
        <v>27</v>
      </c>
      <c r="AH26" s="183">
        <v>144</v>
      </c>
      <c r="AI26" s="183">
        <v>21</v>
      </c>
      <c r="AJ26" s="183">
        <v>30</v>
      </c>
      <c r="AK26" s="183">
        <v>100</v>
      </c>
      <c r="AL26" s="183">
        <v>10</v>
      </c>
      <c r="AM26" s="183">
        <v>32</v>
      </c>
      <c r="AN26" s="183">
        <v>17</v>
      </c>
      <c r="AO26" s="183">
        <v>99</v>
      </c>
      <c r="AP26" s="183">
        <v>17</v>
      </c>
      <c r="AQ26" s="183">
        <v>18</v>
      </c>
      <c r="AR26" s="183">
        <v>39</v>
      </c>
      <c r="AT26" s="10">
        <f t="shared" si="0"/>
        <v>0</v>
      </c>
      <c r="AU26" s="10">
        <f t="shared" si="8"/>
        <v>1096</v>
      </c>
      <c r="AV26" s="10">
        <f t="shared" si="9"/>
        <v>112</v>
      </c>
      <c r="AW26" s="10">
        <f t="shared" si="1"/>
        <v>191</v>
      </c>
      <c r="AX26" s="11">
        <f t="shared" si="2"/>
        <v>505</v>
      </c>
      <c r="AY26" s="10">
        <f t="shared" si="3"/>
        <v>218</v>
      </c>
      <c r="AZ26" s="10">
        <f t="shared" si="4"/>
        <v>195</v>
      </c>
      <c r="BA26" s="10">
        <f t="shared" si="5"/>
        <v>159</v>
      </c>
      <c r="BB26" s="10">
        <f t="shared" si="6"/>
        <v>173</v>
      </c>
      <c r="BC26" s="12">
        <f t="shared" si="7"/>
        <v>2649</v>
      </c>
    </row>
    <row r="27" spans="1:55" x14ac:dyDescent="0.25">
      <c r="A27" s="68">
        <v>24</v>
      </c>
      <c r="B27" s="173" t="s">
        <v>172</v>
      </c>
      <c r="C27" s="185" t="s">
        <v>173</v>
      </c>
      <c r="D27" s="183">
        <v>0</v>
      </c>
      <c r="E27" s="183"/>
      <c r="F27" s="183">
        <v>1969</v>
      </c>
      <c r="G27" s="183">
        <v>109</v>
      </c>
      <c r="H27" s="183">
        <v>80</v>
      </c>
      <c r="I27" s="183">
        <v>79</v>
      </c>
      <c r="J27" s="183">
        <v>146</v>
      </c>
      <c r="K27" s="183">
        <v>19</v>
      </c>
      <c r="L27" s="183">
        <v>71</v>
      </c>
      <c r="M27" s="183">
        <v>47</v>
      </c>
      <c r="N27" s="183">
        <v>69</v>
      </c>
      <c r="O27" s="183">
        <v>0</v>
      </c>
      <c r="P27" s="183">
        <v>104</v>
      </c>
      <c r="Q27" s="183">
        <v>57</v>
      </c>
      <c r="R27" s="183">
        <v>92</v>
      </c>
      <c r="S27" s="183">
        <v>162</v>
      </c>
      <c r="T27" s="183">
        <v>138</v>
      </c>
      <c r="U27" s="183">
        <v>48</v>
      </c>
      <c r="V27" s="183">
        <v>126</v>
      </c>
      <c r="W27" s="183">
        <v>81</v>
      </c>
      <c r="X27" s="183">
        <v>683</v>
      </c>
      <c r="Y27" s="183">
        <v>90</v>
      </c>
      <c r="Z27" s="183">
        <v>90</v>
      </c>
      <c r="AA27" s="183">
        <v>74</v>
      </c>
      <c r="AB27" s="183">
        <v>188</v>
      </c>
      <c r="AC27" s="183">
        <v>241</v>
      </c>
      <c r="AD27" s="183">
        <v>47</v>
      </c>
      <c r="AE27" s="183">
        <v>81</v>
      </c>
      <c r="AF27" s="183">
        <v>63</v>
      </c>
      <c r="AG27" s="183">
        <v>61</v>
      </c>
      <c r="AH27" s="183">
        <v>333</v>
      </c>
      <c r="AI27" s="183">
        <v>48</v>
      </c>
      <c r="AJ27" s="183">
        <v>68</v>
      </c>
      <c r="AK27" s="183">
        <v>239</v>
      </c>
      <c r="AL27" s="183">
        <v>23</v>
      </c>
      <c r="AM27" s="183">
        <v>76</v>
      </c>
      <c r="AN27" s="183">
        <v>40</v>
      </c>
      <c r="AO27" s="183">
        <v>234</v>
      </c>
      <c r="AP27" s="183">
        <v>41</v>
      </c>
      <c r="AQ27" s="183">
        <v>43</v>
      </c>
      <c r="AR27" s="183">
        <v>92</v>
      </c>
      <c r="AT27" s="10">
        <f t="shared" si="0"/>
        <v>0</v>
      </c>
      <c r="AU27" s="10">
        <f t="shared" si="8"/>
        <v>2589</v>
      </c>
      <c r="AV27" s="10">
        <f t="shared" si="9"/>
        <v>253</v>
      </c>
      <c r="AW27" s="10">
        <f t="shared" si="1"/>
        <v>474</v>
      </c>
      <c r="AX27" s="11">
        <f t="shared" si="2"/>
        <v>1206</v>
      </c>
      <c r="AY27" s="10">
        <f t="shared" si="3"/>
        <v>493</v>
      </c>
      <c r="AZ27" s="10">
        <f t="shared" si="4"/>
        <v>449</v>
      </c>
      <c r="BA27" s="10">
        <f t="shared" si="5"/>
        <v>378</v>
      </c>
      <c r="BB27" s="10">
        <f t="shared" si="6"/>
        <v>410</v>
      </c>
      <c r="BC27" s="12">
        <f t="shared" si="7"/>
        <v>6252</v>
      </c>
    </row>
    <row r="28" spans="1:55" x14ac:dyDescent="0.25">
      <c r="A28" s="68">
        <v>25</v>
      </c>
      <c r="B28" s="67"/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T28" s="10">
        <f t="shared" ref="AT28:AT38" si="10">SUM(D28)</f>
        <v>0</v>
      </c>
      <c r="AU28" s="10">
        <f t="shared" si="8"/>
        <v>0</v>
      </c>
      <c r="AV28" s="10">
        <f t="shared" ref="AV28:AV38" si="11">+SUM(P28:R28)</f>
        <v>0</v>
      </c>
      <c r="AW28" s="10">
        <f t="shared" ref="AW28:AW38" si="12">+SUM(S28:V28)</f>
        <v>0</v>
      </c>
      <c r="AX28" s="11">
        <f t="shared" ref="AX28:AX38" si="13">+SUM(W28:AB28)</f>
        <v>0</v>
      </c>
      <c r="AY28" s="10">
        <f t="shared" ref="AY28:AY38" si="14">+SUM(AC28:AG28)</f>
        <v>0</v>
      </c>
      <c r="AZ28" s="10">
        <f t="shared" ref="AZ28:AZ38" si="15">+SUM(AH28:AJ28)</f>
        <v>0</v>
      </c>
      <c r="BA28" s="10">
        <f t="shared" ref="BA28:BA38" si="16">+SUM(AK28:AN28)</f>
        <v>0</v>
      </c>
      <c r="BB28" s="10">
        <f t="shared" ref="BB28:BB38" si="17">+SUM(AO28:AR28)</f>
        <v>0</v>
      </c>
      <c r="BC28" s="12">
        <f t="shared" ref="BC28:BC38" si="18">SUM(AT28:BB28)</f>
        <v>0</v>
      </c>
    </row>
    <row r="29" spans="1:55" x14ac:dyDescent="0.25">
      <c r="A29" s="68">
        <v>26</v>
      </c>
      <c r="B29" s="67"/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T29" s="10">
        <f t="shared" si="10"/>
        <v>0</v>
      </c>
      <c r="AU29" s="10">
        <f t="shared" si="8"/>
        <v>0</v>
      </c>
      <c r="AV29" s="10">
        <f t="shared" si="11"/>
        <v>0</v>
      </c>
      <c r="AW29" s="10">
        <f t="shared" si="12"/>
        <v>0</v>
      </c>
      <c r="AX29" s="11">
        <f t="shared" si="13"/>
        <v>0</v>
      </c>
      <c r="AY29" s="10">
        <f t="shared" si="14"/>
        <v>0</v>
      </c>
      <c r="AZ29" s="10">
        <f t="shared" si="15"/>
        <v>0</v>
      </c>
      <c r="BA29" s="10">
        <f t="shared" si="16"/>
        <v>0</v>
      </c>
      <c r="BB29" s="10">
        <f t="shared" si="17"/>
        <v>0</v>
      </c>
      <c r="BC29" s="12">
        <f t="shared" si="18"/>
        <v>0</v>
      </c>
    </row>
    <row r="30" spans="1:55" x14ac:dyDescent="0.25">
      <c r="A30" s="68">
        <v>27</v>
      </c>
      <c r="B30" s="67"/>
      <c r="C30" s="70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T30" s="10">
        <f t="shared" si="10"/>
        <v>0</v>
      </c>
      <c r="AU30" s="10">
        <f t="shared" si="8"/>
        <v>0</v>
      </c>
      <c r="AV30" s="10">
        <f t="shared" si="11"/>
        <v>0</v>
      </c>
      <c r="AW30" s="10">
        <f t="shared" si="12"/>
        <v>0</v>
      </c>
      <c r="AX30" s="11">
        <f t="shared" si="13"/>
        <v>0</v>
      </c>
      <c r="AY30" s="10">
        <f t="shared" si="14"/>
        <v>0</v>
      </c>
      <c r="AZ30" s="10">
        <f t="shared" si="15"/>
        <v>0</v>
      </c>
      <c r="BA30" s="10">
        <f t="shared" si="16"/>
        <v>0</v>
      </c>
      <c r="BB30" s="10">
        <f t="shared" si="17"/>
        <v>0</v>
      </c>
      <c r="BC30" s="12">
        <f t="shared" si="18"/>
        <v>0</v>
      </c>
    </row>
    <row r="31" spans="1:55" x14ac:dyDescent="0.25">
      <c r="A31" s="68">
        <v>28</v>
      </c>
      <c r="B31" s="67"/>
      <c r="C31" s="70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T31" s="10">
        <f t="shared" si="10"/>
        <v>0</v>
      </c>
      <c r="AU31" s="10">
        <f t="shared" si="8"/>
        <v>0</v>
      </c>
      <c r="AV31" s="10">
        <f t="shared" si="11"/>
        <v>0</v>
      </c>
      <c r="AW31" s="10">
        <f t="shared" si="12"/>
        <v>0</v>
      </c>
      <c r="AX31" s="11">
        <f t="shared" si="13"/>
        <v>0</v>
      </c>
      <c r="AY31" s="10">
        <f t="shared" si="14"/>
        <v>0</v>
      </c>
      <c r="AZ31" s="10">
        <f t="shared" si="15"/>
        <v>0</v>
      </c>
      <c r="BA31" s="10">
        <f t="shared" si="16"/>
        <v>0</v>
      </c>
      <c r="BB31" s="10">
        <f t="shared" si="17"/>
        <v>0</v>
      </c>
      <c r="BC31" s="12">
        <f t="shared" si="18"/>
        <v>0</v>
      </c>
    </row>
    <row r="32" spans="1:55" x14ac:dyDescent="0.25">
      <c r="A32" s="68">
        <v>29</v>
      </c>
      <c r="B32" s="67"/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T32" s="10">
        <f t="shared" si="10"/>
        <v>0</v>
      </c>
      <c r="AU32" s="10">
        <f t="shared" si="8"/>
        <v>0</v>
      </c>
      <c r="AV32" s="10">
        <f t="shared" si="11"/>
        <v>0</v>
      </c>
      <c r="AW32" s="10">
        <f t="shared" si="12"/>
        <v>0</v>
      </c>
      <c r="AX32" s="11">
        <f t="shared" si="13"/>
        <v>0</v>
      </c>
      <c r="AY32" s="10">
        <f t="shared" si="14"/>
        <v>0</v>
      </c>
      <c r="AZ32" s="10">
        <f t="shared" si="15"/>
        <v>0</v>
      </c>
      <c r="BA32" s="10">
        <f t="shared" si="16"/>
        <v>0</v>
      </c>
      <c r="BB32" s="10">
        <f t="shared" si="17"/>
        <v>0</v>
      </c>
      <c r="BC32" s="12">
        <f t="shared" si="18"/>
        <v>0</v>
      </c>
    </row>
    <row r="33" spans="1:55" x14ac:dyDescent="0.25">
      <c r="A33" s="68">
        <v>30</v>
      </c>
      <c r="B33" s="67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T33" s="10">
        <f t="shared" si="10"/>
        <v>0</v>
      </c>
      <c r="AU33" s="10">
        <f t="shared" si="8"/>
        <v>0</v>
      </c>
      <c r="AV33" s="10">
        <f t="shared" si="11"/>
        <v>0</v>
      </c>
      <c r="AW33" s="10">
        <f t="shared" si="12"/>
        <v>0</v>
      </c>
      <c r="AX33" s="11">
        <f t="shared" si="13"/>
        <v>0</v>
      </c>
      <c r="AY33" s="10">
        <f t="shared" si="14"/>
        <v>0</v>
      </c>
      <c r="AZ33" s="10">
        <f t="shared" si="15"/>
        <v>0</v>
      </c>
      <c r="BA33" s="10">
        <f t="shared" si="16"/>
        <v>0</v>
      </c>
      <c r="BB33" s="10">
        <f t="shared" si="17"/>
        <v>0</v>
      </c>
      <c r="BC33" s="12">
        <f t="shared" si="18"/>
        <v>0</v>
      </c>
    </row>
    <row r="34" spans="1:55" x14ac:dyDescent="0.25">
      <c r="A34" s="68">
        <v>31</v>
      </c>
      <c r="B34" s="67"/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T34" s="10">
        <f t="shared" si="10"/>
        <v>0</v>
      </c>
      <c r="AU34" s="10">
        <f t="shared" si="8"/>
        <v>0</v>
      </c>
      <c r="AV34" s="10">
        <f t="shared" si="11"/>
        <v>0</v>
      </c>
      <c r="AW34" s="10">
        <f t="shared" si="12"/>
        <v>0</v>
      </c>
      <c r="AX34" s="11">
        <f t="shared" si="13"/>
        <v>0</v>
      </c>
      <c r="AY34" s="10">
        <f t="shared" si="14"/>
        <v>0</v>
      </c>
      <c r="AZ34" s="10">
        <f t="shared" si="15"/>
        <v>0</v>
      </c>
      <c r="BA34" s="10">
        <f t="shared" si="16"/>
        <v>0</v>
      </c>
      <c r="BB34" s="10">
        <f t="shared" si="17"/>
        <v>0</v>
      </c>
      <c r="BC34" s="12">
        <f t="shared" si="18"/>
        <v>0</v>
      </c>
    </row>
    <row r="35" spans="1:55" x14ac:dyDescent="0.25">
      <c r="A35" s="68">
        <v>32</v>
      </c>
      <c r="B35" s="67"/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T35" s="10">
        <f t="shared" si="10"/>
        <v>0</v>
      </c>
      <c r="AU35" s="10">
        <f t="shared" si="8"/>
        <v>0</v>
      </c>
      <c r="AV35" s="10">
        <f t="shared" si="11"/>
        <v>0</v>
      </c>
      <c r="AW35" s="10">
        <f t="shared" si="12"/>
        <v>0</v>
      </c>
      <c r="AX35" s="11">
        <f t="shared" si="13"/>
        <v>0</v>
      </c>
      <c r="AY35" s="10">
        <f t="shared" si="14"/>
        <v>0</v>
      </c>
      <c r="AZ35" s="10">
        <f t="shared" si="15"/>
        <v>0</v>
      </c>
      <c r="BA35" s="10">
        <f t="shared" si="16"/>
        <v>0</v>
      </c>
      <c r="BB35" s="10">
        <f t="shared" si="17"/>
        <v>0</v>
      </c>
      <c r="BC35" s="12">
        <f t="shared" si="18"/>
        <v>0</v>
      </c>
    </row>
    <row r="36" spans="1:55" x14ac:dyDescent="0.25">
      <c r="A36" s="68">
        <v>33</v>
      </c>
      <c r="B36" s="67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T36" s="10">
        <f t="shared" si="10"/>
        <v>0</v>
      </c>
      <c r="AU36" s="10">
        <f t="shared" si="8"/>
        <v>0</v>
      </c>
      <c r="AV36" s="10">
        <f t="shared" si="11"/>
        <v>0</v>
      </c>
      <c r="AW36" s="10">
        <f t="shared" si="12"/>
        <v>0</v>
      </c>
      <c r="AX36" s="11">
        <f t="shared" si="13"/>
        <v>0</v>
      </c>
      <c r="AY36" s="10">
        <f t="shared" si="14"/>
        <v>0</v>
      </c>
      <c r="AZ36" s="10">
        <f t="shared" si="15"/>
        <v>0</v>
      </c>
      <c r="BA36" s="10">
        <f t="shared" si="16"/>
        <v>0</v>
      </c>
      <c r="BB36" s="10">
        <f t="shared" si="17"/>
        <v>0</v>
      </c>
      <c r="BC36" s="12">
        <f t="shared" si="18"/>
        <v>0</v>
      </c>
    </row>
    <row r="37" spans="1:55" x14ac:dyDescent="0.25">
      <c r="A37" s="68">
        <v>34</v>
      </c>
      <c r="B37" s="67"/>
      <c r="C37" s="70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T37" s="10">
        <f t="shared" si="10"/>
        <v>0</v>
      </c>
      <c r="AU37" s="10">
        <f t="shared" si="8"/>
        <v>0</v>
      </c>
      <c r="AV37" s="10">
        <f t="shared" si="11"/>
        <v>0</v>
      </c>
      <c r="AW37" s="10">
        <f t="shared" si="12"/>
        <v>0</v>
      </c>
      <c r="AX37" s="11">
        <f t="shared" si="13"/>
        <v>0</v>
      </c>
      <c r="AY37" s="10">
        <f t="shared" si="14"/>
        <v>0</v>
      </c>
      <c r="AZ37" s="10">
        <f t="shared" si="15"/>
        <v>0</v>
      </c>
      <c r="BA37" s="10">
        <f t="shared" si="16"/>
        <v>0</v>
      </c>
      <c r="BB37" s="10">
        <f t="shared" si="17"/>
        <v>0</v>
      </c>
      <c r="BC37" s="12">
        <f t="shared" si="18"/>
        <v>0</v>
      </c>
    </row>
    <row r="38" spans="1:55" x14ac:dyDescent="0.25">
      <c r="A38" s="68">
        <v>35</v>
      </c>
      <c r="B38" s="67"/>
      <c r="C38" s="70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T38" s="10">
        <f t="shared" si="10"/>
        <v>0</v>
      </c>
      <c r="AU38" s="10">
        <f t="shared" si="8"/>
        <v>0</v>
      </c>
      <c r="AV38" s="10">
        <f t="shared" si="11"/>
        <v>0</v>
      </c>
      <c r="AW38" s="10">
        <f t="shared" si="12"/>
        <v>0</v>
      </c>
      <c r="AX38" s="11">
        <f t="shared" si="13"/>
        <v>0</v>
      </c>
      <c r="AY38" s="10">
        <f t="shared" si="14"/>
        <v>0</v>
      </c>
      <c r="AZ38" s="10">
        <f t="shared" si="15"/>
        <v>0</v>
      </c>
      <c r="BA38" s="10">
        <f t="shared" si="16"/>
        <v>0</v>
      </c>
      <c r="BB38" s="10">
        <f t="shared" si="17"/>
        <v>0</v>
      </c>
      <c r="BC38" s="12">
        <f t="shared" si="18"/>
        <v>0</v>
      </c>
    </row>
  </sheetData>
  <sheetProtection selectLockedCells="1"/>
  <mergeCells count="1">
    <mergeCell ref="B2:C2"/>
  </mergeCells>
  <conditionalFormatting sqref="B3:R3 AH3:AN3">
    <cfRule type="expression" dxfId="54" priority="4">
      <formula>_xludf.MOD(_xludf.ROW(),2)=0</formula>
    </cfRule>
  </conditionalFormatting>
  <conditionalFormatting sqref="A3">
    <cfRule type="expression" dxfId="53" priority="3">
      <formula>_xludf.MOD(_xludf.ROW(),2)=0</formula>
    </cfRule>
  </conditionalFormatting>
  <conditionalFormatting sqref="S3:AG3 AO3:AR3">
    <cfRule type="expression" dxfId="52" priority="2">
      <formula>_xludf.MOD(_xludf.ROW(),2)=0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D0F52-9C62-46B0-BAA3-68217F0F7630}">
  <dimension ref="A1:BP27"/>
  <sheetViews>
    <sheetView showGridLines="0" zoomScale="80" zoomScaleNormal="80" workbookViewId="0">
      <pane xSplit="3" ySplit="3" topLeftCell="D4" activePane="bottomRight" state="frozen"/>
      <selection activeCell="D4" sqref="D4:AR27"/>
      <selection pane="topRight" activeCell="D4" sqref="D4:AR27"/>
      <selection pane="bottomLeft" activeCell="D4" sqref="D4:AR27"/>
      <selection pane="bottomRight" activeCell="AW10" sqref="AW10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7.2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 t="str">
        <f>"INDICADORES   " &amp; Config!B15&amp;"   "&amp;Config!E12</f>
        <v>INDICADORES   RED   2022</v>
      </c>
      <c r="C2" s="181"/>
      <c r="G2" s="34"/>
      <c r="H2" s="34"/>
      <c r="K2" s="35"/>
      <c r="L2" s="1"/>
      <c r="M2" s="1"/>
      <c r="N2" s="63">
        <v>27097</v>
      </c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19</v>
      </c>
      <c r="E3" s="52" t="s">
        <v>211</v>
      </c>
      <c r="F3" s="52" t="s">
        <v>20</v>
      </c>
      <c r="G3" s="52" t="s">
        <v>21</v>
      </c>
      <c r="H3" s="52" t="s">
        <v>22</v>
      </c>
      <c r="I3" s="52" t="s">
        <v>23</v>
      </c>
      <c r="J3" s="52" t="s">
        <v>24</v>
      </c>
      <c r="K3" s="52" t="s">
        <v>25</v>
      </c>
      <c r="L3" s="52" t="s">
        <v>26</v>
      </c>
      <c r="M3" s="52" t="s">
        <v>27</v>
      </c>
      <c r="N3" s="52" t="s">
        <v>73</v>
      </c>
      <c r="O3" s="52" t="s">
        <v>212</v>
      </c>
      <c r="P3" s="52" t="s">
        <v>32</v>
      </c>
      <c r="Q3" s="52" t="s">
        <v>33</v>
      </c>
      <c r="R3" s="52" t="s">
        <v>34</v>
      </c>
      <c r="S3" s="52" t="s">
        <v>38</v>
      </c>
      <c r="T3" s="52" t="s">
        <v>39</v>
      </c>
      <c r="U3" s="52" t="s">
        <v>40</v>
      </c>
      <c r="V3" s="52" t="s">
        <v>41</v>
      </c>
      <c r="W3" s="52" t="s">
        <v>42</v>
      </c>
      <c r="X3" s="52" t="s">
        <v>43</v>
      </c>
      <c r="Y3" s="52" t="s">
        <v>44</v>
      </c>
      <c r="Z3" s="52" t="s">
        <v>45</v>
      </c>
      <c r="AA3" s="52" t="s">
        <v>46</v>
      </c>
      <c r="AB3" s="52" t="s">
        <v>47</v>
      </c>
      <c r="AC3" s="52" t="s">
        <v>48</v>
      </c>
      <c r="AD3" s="52" t="s">
        <v>49</v>
      </c>
      <c r="AE3" s="52" t="s">
        <v>50</v>
      </c>
      <c r="AF3" s="52" t="s">
        <v>51</v>
      </c>
      <c r="AG3" s="52" t="s">
        <v>52</v>
      </c>
      <c r="AH3" s="52" t="s">
        <v>35</v>
      </c>
      <c r="AI3" s="52" t="s">
        <v>36</v>
      </c>
      <c r="AJ3" s="52" t="s">
        <v>37</v>
      </c>
      <c r="AK3" s="52" t="s">
        <v>28</v>
      </c>
      <c r="AL3" s="52" t="s">
        <v>29</v>
      </c>
      <c r="AM3" s="52" t="s">
        <v>30</v>
      </c>
      <c r="AN3" s="52" t="s">
        <v>31</v>
      </c>
      <c r="AO3" s="52" t="s">
        <v>3</v>
      </c>
      <c r="AP3" s="52" t="s">
        <v>4</v>
      </c>
      <c r="AQ3" s="52" t="s">
        <v>5</v>
      </c>
      <c r="AR3" s="52" t="s">
        <v>18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>
        <v>0</v>
      </c>
      <c r="E4" s="177">
        <v>0</v>
      </c>
      <c r="F4" s="177">
        <v>34</v>
      </c>
      <c r="G4" s="177">
        <v>2</v>
      </c>
      <c r="H4" s="177">
        <v>0</v>
      </c>
      <c r="I4" s="177">
        <v>2</v>
      </c>
      <c r="J4" s="177">
        <v>3</v>
      </c>
      <c r="K4" s="177">
        <v>0</v>
      </c>
      <c r="L4" s="177">
        <v>1</v>
      </c>
      <c r="M4" s="177">
        <v>2</v>
      </c>
      <c r="N4" s="177">
        <v>5</v>
      </c>
      <c r="O4" s="177">
        <v>0</v>
      </c>
      <c r="P4" s="177">
        <v>2</v>
      </c>
      <c r="Q4" s="177">
        <v>0</v>
      </c>
      <c r="R4" s="177">
        <v>3</v>
      </c>
      <c r="S4" s="177">
        <v>9</v>
      </c>
      <c r="T4" s="177">
        <v>4</v>
      </c>
      <c r="U4" s="177">
        <v>2</v>
      </c>
      <c r="V4" s="177">
        <v>2</v>
      </c>
      <c r="W4" s="177">
        <v>3</v>
      </c>
      <c r="X4" s="177">
        <v>4</v>
      </c>
      <c r="Y4" s="177">
        <v>0</v>
      </c>
      <c r="Z4" s="177">
        <v>1</v>
      </c>
      <c r="AA4" s="177">
        <v>0</v>
      </c>
      <c r="AB4" s="177">
        <v>1</v>
      </c>
      <c r="AC4" s="177">
        <v>1</v>
      </c>
      <c r="AD4" s="177">
        <v>0</v>
      </c>
      <c r="AE4" s="177">
        <v>2</v>
      </c>
      <c r="AF4" s="177">
        <v>0</v>
      </c>
      <c r="AG4" s="177">
        <v>0</v>
      </c>
      <c r="AH4" s="177">
        <v>0</v>
      </c>
      <c r="AI4" s="177">
        <v>0</v>
      </c>
      <c r="AJ4" s="177">
        <v>1</v>
      </c>
      <c r="AK4" s="177">
        <v>5</v>
      </c>
      <c r="AL4" s="177">
        <v>0</v>
      </c>
      <c r="AM4" s="177">
        <v>0</v>
      </c>
      <c r="AN4" s="177">
        <v>1</v>
      </c>
      <c r="AO4" s="177">
        <v>11</v>
      </c>
      <c r="AP4" s="177">
        <v>0</v>
      </c>
      <c r="AQ4" s="177">
        <v>0</v>
      </c>
      <c r="AR4" s="177">
        <v>2</v>
      </c>
      <c r="AT4" s="48">
        <f>SUM(D4)</f>
        <v>0</v>
      </c>
      <c r="AU4" s="48">
        <f>+SUM(F4:O4)</f>
        <v>49</v>
      </c>
      <c r="AV4" s="48">
        <f>+SUM(P4:R4)</f>
        <v>5</v>
      </c>
      <c r="AW4" s="48">
        <f t="shared" ref="AW4:AW27" si="0">+SUM(S4:V4)</f>
        <v>17</v>
      </c>
      <c r="AX4" s="48">
        <f t="shared" ref="AX4:AX27" si="1">+SUM(W4:AB4)</f>
        <v>9</v>
      </c>
      <c r="AY4" s="48">
        <f t="shared" ref="AY4:AY27" si="2">+SUM(AC4:AG4)</f>
        <v>3</v>
      </c>
      <c r="AZ4" s="48">
        <f t="shared" ref="AZ4:AZ27" si="3">+SUM(AH4:AJ4)</f>
        <v>1</v>
      </c>
      <c r="BA4" s="49">
        <f t="shared" ref="BA4:BA27" si="4">+SUM(AK4:AN4)</f>
        <v>6</v>
      </c>
      <c r="BB4" s="48">
        <f t="shared" ref="BB4:BB27" si="5">+SUM(AO4:AR4)</f>
        <v>13</v>
      </c>
      <c r="BC4" s="65">
        <f>SUM(AT4:BB4)</f>
        <v>103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v>3</v>
      </c>
      <c r="E5" s="177">
        <v>0</v>
      </c>
      <c r="F5" s="177">
        <v>1</v>
      </c>
      <c r="G5" s="177">
        <v>0</v>
      </c>
      <c r="H5" s="177">
        <v>0</v>
      </c>
      <c r="I5" s="177">
        <v>0</v>
      </c>
      <c r="J5" s="177">
        <v>0</v>
      </c>
      <c r="K5" s="177">
        <v>0</v>
      </c>
      <c r="L5" s="177">
        <v>0</v>
      </c>
      <c r="M5" s="177">
        <v>0</v>
      </c>
      <c r="N5" s="177">
        <v>1</v>
      </c>
      <c r="O5" s="177">
        <v>0</v>
      </c>
      <c r="P5" s="177">
        <v>0</v>
      </c>
      <c r="Q5" s="177">
        <v>0</v>
      </c>
      <c r="R5" s="177">
        <v>0</v>
      </c>
      <c r="S5" s="177">
        <v>0</v>
      </c>
      <c r="T5" s="177">
        <v>0</v>
      </c>
      <c r="U5" s="177">
        <v>0</v>
      </c>
      <c r="V5" s="177">
        <v>0</v>
      </c>
      <c r="W5" s="177">
        <v>0</v>
      </c>
      <c r="X5" s="177">
        <v>0</v>
      </c>
      <c r="Y5" s="177">
        <v>0</v>
      </c>
      <c r="Z5" s="177">
        <v>0</v>
      </c>
      <c r="AA5" s="177">
        <v>0</v>
      </c>
      <c r="AB5" s="177">
        <v>0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1</v>
      </c>
      <c r="AI5" s="177">
        <v>0</v>
      </c>
      <c r="AJ5" s="177">
        <v>0</v>
      </c>
      <c r="AK5" s="177">
        <v>0</v>
      </c>
      <c r="AL5" s="177">
        <v>0</v>
      </c>
      <c r="AM5" s="177">
        <v>0</v>
      </c>
      <c r="AN5" s="177">
        <v>0</v>
      </c>
      <c r="AO5" s="177">
        <v>0</v>
      </c>
      <c r="AP5" s="177">
        <v>0</v>
      </c>
      <c r="AQ5" s="177">
        <v>0</v>
      </c>
      <c r="AR5" s="177">
        <v>0</v>
      </c>
      <c r="AT5" s="48">
        <f t="shared" ref="AT5:AT8" si="6">SUM(D5)</f>
        <v>3</v>
      </c>
      <c r="AU5" s="48">
        <f t="shared" ref="AU5:AU27" si="7">+SUM(F5:O5)</f>
        <v>2</v>
      </c>
      <c r="AV5" s="48">
        <f t="shared" ref="AV5:AV27" si="8">+SUM(P5:R5)</f>
        <v>0</v>
      </c>
      <c r="AW5" s="48">
        <f t="shared" si="0"/>
        <v>0</v>
      </c>
      <c r="AX5" s="48">
        <f t="shared" si="1"/>
        <v>0</v>
      </c>
      <c r="AY5" s="48">
        <f t="shared" si="2"/>
        <v>0</v>
      </c>
      <c r="AZ5" s="48">
        <f t="shared" si="3"/>
        <v>1</v>
      </c>
      <c r="BA5" s="49">
        <f t="shared" si="4"/>
        <v>0</v>
      </c>
      <c r="BB5" s="48">
        <f t="shared" si="5"/>
        <v>0</v>
      </c>
      <c r="BC5" s="65">
        <f t="shared" ref="BC5:BC27" si="9">SUM(AT5:BB5)</f>
        <v>6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v>5</v>
      </c>
      <c r="E6" s="177">
        <v>0</v>
      </c>
      <c r="F6" s="177">
        <v>1</v>
      </c>
      <c r="G6" s="177">
        <v>0</v>
      </c>
      <c r="H6" s="177">
        <v>0</v>
      </c>
      <c r="I6" s="177">
        <v>1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0</v>
      </c>
      <c r="T6" s="177">
        <v>0</v>
      </c>
      <c r="U6" s="177">
        <v>0</v>
      </c>
      <c r="V6" s="177">
        <v>0</v>
      </c>
      <c r="W6" s="177">
        <v>0</v>
      </c>
      <c r="X6" s="177">
        <v>0</v>
      </c>
      <c r="Y6" s="177">
        <v>0</v>
      </c>
      <c r="Z6" s="177">
        <v>0</v>
      </c>
      <c r="AA6" s="177">
        <v>0</v>
      </c>
      <c r="AB6" s="177">
        <v>0</v>
      </c>
      <c r="AC6" s="177">
        <v>0</v>
      </c>
      <c r="AD6" s="177">
        <v>0</v>
      </c>
      <c r="AE6" s="177">
        <v>1</v>
      </c>
      <c r="AF6" s="177">
        <v>0</v>
      </c>
      <c r="AG6" s="177">
        <v>0</v>
      </c>
      <c r="AH6" s="177">
        <v>1</v>
      </c>
      <c r="AI6" s="177">
        <v>0</v>
      </c>
      <c r="AJ6" s="177">
        <v>0</v>
      </c>
      <c r="AK6" s="177">
        <v>1</v>
      </c>
      <c r="AL6" s="177">
        <v>0</v>
      </c>
      <c r="AM6" s="177">
        <v>0</v>
      </c>
      <c r="AN6" s="177">
        <v>0</v>
      </c>
      <c r="AO6" s="177">
        <v>2</v>
      </c>
      <c r="AP6" s="177">
        <v>0</v>
      </c>
      <c r="AQ6" s="177">
        <v>0</v>
      </c>
      <c r="AR6" s="177">
        <v>0</v>
      </c>
      <c r="AT6" s="48">
        <f t="shared" si="6"/>
        <v>5</v>
      </c>
      <c r="AU6" s="48">
        <f t="shared" si="7"/>
        <v>2</v>
      </c>
      <c r="AV6" s="48">
        <f t="shared" si="8"/>
        <v>0</v>
      </c>
      <c r="AW6" s="48">
        <f t="shared" si="0"/>
        <v>0</v>
      </c>
      <c r="AX6" s="48">
        <f t="shared" si="1"/>
        <v>0</v>
      </c>
      <c r="AY6" s="48">
        <f t="shared" si="2"/>
        <v>1</v>
      </c>
      <c r="AZ6" s="48">
        <f t="shared" si="3"/>
        <v>1</v>
      </c>
      <c r="BA6" s="49">
        <f t="shared" si="4"/>
        <v>1</v>
      </c>
      <c r="BB6" s="48">
        <f t="shared" si="5"/>
        <v>2</v>
      </c>
      <c r="BC6" s="65">
        <f t="shared" si="9"/>
        <v>12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v>0</v>
      </c>
      <c r="E7" s="177">
        <v>0</v>
      </c>
      <c r="F7" s="177">
        <v>0</v>
      </c>
      <c r="G7" s="177">
        <v>0</v>
      </c>
      <c r="H7" s="177">
        <v>0</v>
      </c>
      <c r="I7" s="177">
        <v>0</v>
      </c>
      <c r="J7" s="177">
        <v>0</v>
      </c>
      <c r="K7" s="177">
        <v>0</v>
      </c>
      <c r="L7" s="177">
        <v>1</v>
      </c>
      <c r="M7" s="177">
        <v>1</v>
      </c>
      <c r="N7" s="177">
        <v>1</v>
      </c>
      <c r="O7" s="177">
        <v>0</v>
      </c>
      <c r="P7" s="177">
        <v>0</v>
      </c>
      <c r="Q7" s="177">
        <v>0</v>
      </c>
      <c r="R7" s="177">
        <v>1</v>
      </c>
      <c r="S7" s="177">
        <v>1</v>
      </c>
      <c r="T7" s="177">
        <v>0</v>
      </c>
      <c r="U7" s="177">
        <v>0</v>
      </c>
      <c r="V7" s="177">
        <v>2</v>
      </c>
      <c r="W7" s="177">
        <v>1</v>
      </c>
      <c r="X7" s="177">
        <v>0</v>
      </c>
      <c r="Y7" s="177">
        <v>0</v>
      </c>
      <c r="Z7" s="177">
        <v>0</v>
      </c>
      <c r="AA7" s="177">
        <v>0</v>
      </c>
      <c r="AB7" s="177">
        <v>0</v>
      </c>
      <c r="AC7" s="177">
        <v>0</v>
      </c>
      <c r="AD7" s="177">
        <v>0</v>
      </c>
      <c r="AE7" s="177">
        <v>0</v>
      </c>
      <c r="AF7" s="177">
        <v>0</v>
      </c>
      <c r="AG7" s="177">
        <v>0</v>
      </c>
      <c r="AH7" s="177">
        <v>0</v>
      </c>
      <c r="AI7" s="177">
        <v>0</v>
      </c>
      <c r="AJ7" s="177">
        <v>1</v>
      </c>
      <c r="AK7" s="177">
        <v>1</v>
      </c>
      <c r="AL7" s="177">
        <v>0</v>
      </c>
      <c r="AM7" s="177">
        <v>0</v>
      </c>
      <c r="AN7" s="177">
        <v>0</v>
      </c>
      <c r="AO7" s="177">
        <v>1</v>
      </c>
      <c r="AP7" s="177">
        <v>0</v>
      </c>
      <c r="AQ7" s="177">
        <v>0</v>
      </c>
      <c r="AR7" s="177">
        <v>0</v>
      </c>
      <c r="AT7" s="48">
        <f t="shared" si="6"/>
        <v>0</v>
      </c>
      <c r="AU7" s="48">
        <f t="shared" si="7"/>
        <v>3</v>
      </c>
      <c r="AV7" s="48">
        <f t="shared" si="8"/>
        <v>1</v>
      </c>
      <c r="AW7" s="48">
        <f t="shared" si="0"/>
        <v>3</v>
      </c>
      <c r="AX7" s="48">
        <f t="shared" si="1"/>
        <v>1</v>
      </c>
      <c r="AY7" s="48">
        <f t="shared" si="2"/>
        <v>0</v>
      </c>
      <c r="AZ7" s="48">
        <f t="shared" si="3"/>
        <v>1</v>
      </c>
      <c r="BA7" s="49">
        <f t="shared" si="4"/>
        <v>1</v>
      </c>
      <c r="BB7" s="48">
        <f t="shared" si="5"/>
        <v>1</v>
      </c>
      <c r="BC7" s="65">
        <f t="shared" si="9"/>
        <v>11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>
        <v>0</v>
      </c>
      <c r="E8" s="177">
        <v>0</v>
      </c>
      <c r="F8" s="177">
        <v>0</v>
      </c>
      <c r="G8" s="177">
        <v>1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77">
        <v>4</v>
      </c>
      <c r="Q8" s="177">
        <v>0</v>
      </c>
      <c r="R8" s="177">
        <v>0</v>
      </c>
      <c r="S8" s="177">
        <v>1</v>
      </c>
      <c r="T8" s="177">
        <v>0</v>
      </c>
      <c r="U8" s="177">
        <v>0</v>
      </c>
      <c r="V8" s="177">
        <v>1</v>
      </c>
      <c r="W8" s="177">
        <v>0</v>
      </c>
      <c r="X8" s="177">
        <v>1</v>
      </c>
      <c r="Y8" s="177">
        <v>0</v>
      </c>
      <c r="Z8" s="177">
        <v>0</v>
      </c>
      <c r="AA8" s="177">
        <v>1</v>
      </c>
      <c r="AB8" s="177">
        <v>0</v>
      </c>
      <c r="AC8" s="177">
        <v>1</v>
      </c>
      <c r="AD8" s="177">
        <v>0</v>
      </c>
      <c r="AE8" s="177">
        <v>0</v>
      </c>
      <c r="AF8" s="177">
        <v>1</v>
      </c>
      <c r="AG8" s="177">
        <v>0</v>
      </c>
      <c r="AH8" s="177">
        <v>0</v>
      </c>
      <c r="AI8" s="177">
        <v>0</v>
      </c>
      <c r="AJ8" s="177">
        <v>0</v>
      </c>
      <c r="AK8" s="177">
        <v>1</v>
      </c>
      <c r="AL8" s="177">
        <v>1</v>
      </c>
      <c r="AM8" s="177">
        <v>0</v>
      </c>
      <c r="AN8" s="177">
        <v>0</v>
      </c>
      <c r="AO8" s="177">
        <v>4</v>
      </c>
      <c r="AP8" s="177">
        <v>0</v>
      </c>
      <c r="AQ8" s="177">
        <v>0</v>
      </c>
      <c r="AR8" s="177">
        <v>0</v>
      </c>
      <c r="AT8" s="48">
        <f t="shared" si="6"/>
        <v>0</v>
      </c>
      <c r="AU8" s="48">
        <f t="shared" si="7"/>
        <v>1</v>
      </c>
      <c r="AV8" s="48">
        <f t="shared" si="8"/>
        <v>4</v>
      </c>
      <c r="AW8" s="48">
        <f t="shared" si="0"/>
        <v>2</v>
      </c>
      <c r="AX8" s="48">
        <f t="shared" si="1"/>
        <v>2</v>
      </c>
      <c r="AY8" s="48">
        <f t="shared" si="2"/>
        <v>2</v>
      </c>
      <c r="AZ8" s="48">
        <f t="shared" si="3"/>
        <v>0</v>
      </c>
      <c r="BA8" s="49">
        <f t="shared" si="4"/>
        <v>2</v>
      </c>
      <c r="BB8" s="48">
        <f t="shared" si="5"/>
        <v>4</v>
      </c>
      <c r="BC8" s="65">
        <f t="shared" si="9"/>
        <v>17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v>153</v>
      </c>
      <c r="E9" s="177">
        <v>0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177">
        <v>3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77">
        <v>0</v>
      </c>
      <c r="W9" s="177">
        <v>0</v>
      </c>
      <c r="X9" s="177">
        <v>23</v>
      </c>
      <c r="Y9" s="177">
        <v>0</v>
      </c>
      <c r="Z9" s="177">
        <v>0</v>
      </c>
      <c r="AA9" s="177">
        <v>0</v>
      </c>
      <c r="AB9" s="177">
        <v>0</v>
      </c>
      <c r="AC9" s="177">
        <v>0</v>
      </c>
      <c r="AD9" s="177">
        <v>0</v>
      </c>
      <c r="AE9" s="177">
        <v>0</v>
      </c>
      <c r="AF9" s="177">
        <v>0</v>
      </c>
      <c r="AG9" s="177">
        <v>0</v>
      </c>
      <c r="AH9" s="177">
        <v>5</v>
      </c>
      <c r="AI9" s="177">
        <v>0</v>
      </c>
      <c r="AJ9" s="177">
        <v>0</v>
      </c>
      <c r="AK9" s="177">
        <v>0</v>
      </c>
      <c r="AL9" s="177">
        <v>0</v>
      </c>
      <c r="AM9" s="177">
        <v>0</v>
      </c>
      <c r="AN9" s="177">
        <v>0</v>
      </c>
      <c r="AO9" s="177">
        <v>4</v>
      </c>
      <c r="AP9" s="177">
        <v>0</v>
      </c>
      <c r="AQ9" s="177">
        <v>0</v>
      </c>
      <c r="AR9" s="177">
        <v>0</v>
      </c>
      <c r="AT9" s="48">
        <f t="shared" ref="AT9:AT27" si="10">SUM(D9)</f>
        <v>153</v>
      </c>
      <c r="AU9" s="48">
        <f t="shared" si="7"/>
        <v>0</v>
      </c>
      <c r="AV9" s="48">
        <f t="shared" si="8"/>
        <v>3</v>
      </c>
      <c r="AW9" s="48">
        <f t="shared" si="0"/>
        <v>0</v>
      </c>
      <c r="AX9" s="48">
        <f t="shared" si="1"/>
        <v>23</v>
      </c>
      <c r="AY9" s="48">
        <f t="shared" si="2"/>
        <v>0</v>
      </c>
      <c r="AZ9" s="48">
        <f t="shared" si="3"/>
        <v>5</v>
      </c>
      <c r="BA9" s="49">
        <f t="shared" si="4"/>
        <v>0</v>
      </c>
      <c r="BB9" s="48">
        <f t="shared" si="5"/>
        <v>4</v>
      </c>
      <c r="BC9" s="65">
        <f t="shared" si="9"/>
        <v>188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>
        <v>0</v>
      </c>
      <c r="E10" s="177">
        <v>0</v>
      </c>
      <c r="F10" s="177">
        <v>14</v>
      </c>
      <c r="G10" s="177">
        <v>1</v>
      </c>
      <c r="H10" s="177">
        <v>0</v>
      </c>
      <c r="I10" s="177">
        <v>2</v>
      </c>
      <c r="J10" s="177">
        <v>2</v>
      </c>
      <c r="K10" s="177">
        <v>0</v>
      </c>
      <c r="L10" s="177">
        <v>0</v>
      </c>
      <c r="M10" s="177">
        <v>1</v>
      </c>
      <c r="N10" s="177">
        <v>3</v>
      </c>
      <c r="O10" s="177">
        <v>0</v>
      </c>
      <c r="P10" s="177">
        <v>4</v>
      </c>
      <c r="Q10" s="177">
        <v>3</v>
      </c>
      <c r="R10" s="177">
        <v>0</v>
      </c>
      <c r="S10" s="177">
        <v>3</v>
      </c>
      <c r="T10" s="177">
        <v>0</v>
      </c>
      <c r="U10" s="177">
        <v>1</v>
      </c>
      <c r="V10" s="177">
        <v>1</v>
      </c>
      <c r="W10" s="177">
        <v>2</v>
      </c>
      <c r="X10" s="177">
        <v>5</v>
      </c>
      <c r="Y10" s="177">
        <v>0</v>
      </c>
      <c r="Z10" s="177">
        <v>1</v>
      </c>
      <c r="AA10" s="177">
        <v>0</v>
      </c>
      <c r="AB10" s="177">
        <v>0</v>
      </c>
      <c r="AC10" s="177">
        <v>1</v>
      </c>
      <c r="AD10" s="177">
        <v>0</v>
      </c>
      <c r="AE10" s="177">
        <v>1</v>
      </c>
      <c r="AF10" s="177">
        <v>0</v>
      </c>
      <c r="AG10" s="177">
        <v>0</v>
      </c>
      <c r="AH10" s="177">
        <v>1</v>
      </c>
      <c r="AI10" s="177">
        <v>0</v>
      </c>
      <c r="AJ10" s="177">
        <v>0</v>
      </c>
      <c r="AK10" s="177">
        <v>0</v>
      </c>
      <c r="AL10" s="177">
        <v>1</v>
      </c>
      <c r="AM10" s="177">
        <v>1</v>
      </c>
      <c r="AN10" s="177">
        <v>0</v>
      </c>
      <c r="AO10" s="177">
        <v>4</v>
      </c>
      <c r="AP10" s="177">
        <v>0</v>
      </c>
      <c r="AQ10" s="177">
        <v>0</v>
      </c>
      <c r="AR10" s="177">
        <v>1</v>
      </c>
      <c r="AT10" s="48">
        <f t="shared" si="10"/>
        <v>0</v>
      </c>
      <c r="AU10" s="48">
        <f t="shared" si="7"/>
        <v>23</v>
      </c>
      <c r="AV10" s="48">
        <f t="shared" si="8"/>
        <v>7</v>
      </c>
      <c r="AW10" s="48">
        <f t="shared" si="0"/>
        <v>5</v>
      </c>
      <c r="AX10" s="48">
        <f t="shared" si="1"/>
        <v>8</v>
      </c>
      <c r="AY10" s="48">
        <f t="shared" si="2"/>
        <v>2</v>
      </c>
      <c r="AZ10" s="48">
        <f t="shared" si="3"/>
        <v>1</v>
      </c>
      <c r="BA10" s="49">
        <f t="shared" si="4"/>
        <v>2</v>
      </c>
      <c r="BB10" s="48">
        <f t="shared" si="5"/>
        <v>5</v>
      </c>
      <c r="BC10" s="65">
        <f t="shared" si="9"/>
        <v>53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>
        <v>0</v>
      </c>
      <c r="E11" s="177">
        <v>0</v>
      </c>
      <c r="F11" s="177">
        <v>14</v>
      </c>
      <c r="G11" s="177">
        <v>1</v>
      </c>
      <c r="H11" s="177">
        <v>1</v>
      </c>
      <c r="I11" s="177">
        <v>3</v>
      </c>
      <c r="J11" s="177">
        <v>0</v>
      </c>
      <c r="K11" s="177">
        <v>0</v>
      </c>
      <c r="L11" s="177">
        <v>0</v>
      </c>
      <c r="M11" s="177">
        <v>0</v>
      </c>
      <c r="N11" s="177">
        <v>2</v>
      </c>
      <c r="O11" s="177">
        <v>0</v>
      </c>
      <c r="P11" s="177">
        <v>1</v>
      </c>
      <c r="Q11" s="177">
        <v>1</v>
      </c>
      <c r="R11" s="177">
        <v>1</v>
      </c>
      <c r="S11" s="177">
        <v>0</v>
      </c>
      <c r="T11" s="177">
        <v>0</v>
      </c>
      <c r="U11" s="177">
        <v>0</v>
      </c>
      <c r="V11" s="177">
        <v>0</v>
      </c>
      <c r="W11" s="177">
        <v>3</v>
      </c>
      <c r="X11" s="177">
        <v>22</v>
      </c>
      <c r="Y11" s="177">
        <v>0</v>
      </c>
      <c r="Z11" s="177">
        <v>1</v>
      </c>
      <c r="AA11" s="177">
        <v>0</v>
      </c>
      <c r="AB11" s="177">
        <v>0</v>
      </c>
      <c r="AC11" s="177">
        <v>0</v>
      </c>
      <c r="AD11" s="177">
        <v>1</v>
      </c>
      <c r="AE11" s="177">
        <v>0</v>
      </c>
      <c r="AF11" s="177">
        <v>0</v>
      </c>
      <c r="AG11" s="177">
        <v>0</v>
      </c>
      <c r="AH11" s="177">
        <v>0</v>
      </c>
      <c r="AI11" s="177">
        <v>0</v>
      </c>
      <c r="AJ11" s="177">
        <v>0</v>
      </c>
      <c r="AK11" s="177">
        <v>7</v>
      </c>
      <c r="AL11" s="177">
        <v>1</v>
      </c>
      <c r="AM11" s="177">
        <v>0</v>
      </c>
      <c r="AN11" s="177">
        <v>0</v>
      </c>
      <c r="AO11" s="177">
        <v>2</v>
      </c>
      <c r="AP11" s="177">
        <v>0</v>
      </c>
      <c r="AQ11" s="177">
        <v>0</v>
      </c>
      <c r="AR11" s="177">
        <v>0</v>
      </c>
      <c r="AT11" s="48">
        <f t="shared" si="10"/>
        <v>0</v>
      </c>
      <c r="AU11" s="48">
        <f t="shared" si="7"/>
        <v>21</v>
      </c>
      <c r="AV11" s="48">
        <f t="shared" si="8"/>
        <v>3</v>
      </c>
      <c r="AW11" s="48">
        <f t="shared" si="0"/>
        <v>0</v>
      </c>
      <c r="AX11" s="48">
        <f t="shared" si="1"/>
        <v>26</v>
      </c>
      <c r="AY11" s="48">
        <f t="shared" si="2"/>
        <v>1</v>
      </c>
      <c r="AZ11" s="48">
        <f t="shared" si="3"/>
        <v>0</v>
      </c>
      <c r="BA11" s="49">
        <f t="shared" si="4"/>
        <v>8</v>
      </c>
      <c r="BB11" s="48">
        <f t="shared" si="5"/>
        <v>2</v>
      </c>
      <c r="BC11" s="65">
        <f t="shared" si="9"/>
        <v>61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>
        <v>0</v>
      </c>
      <c r="E12" s="177">
        <v>0</v>
      </c>
      <c r="F12" s="177">
        <v>23</v>
      </c>
      <c r="G12" s="177">
        <v>2</v>
      </c>
      <c r="H12" s="177">
        <v>2</v>
      </c>
      <c r="I12" s="177">
        <v>1</v>
      </c>
      <c r="J12" s="177">
        <v>2</v>
      </c>
      <c r="K12" s="177">
        <v>0</v>
      </c>
      <c r="L12" s="177">
        <v>2</v>
      </c>
      <c r="M12" s="177">
        <v>3</v>
      </c>
      <c r="N12" s="177">
        <v>4</v>
      </c>
      <c r="O12" s="177">
        <v>0</v>
      </c>
      <c r="P12" s="177">
        <v>4</v>
      </c>
      <c r="Q12" s="177">
        <v>0</v>
      </c>
      <c r="R12" s="177">
        <v>0</v>
      </c>
      <c r="S12" s="177">
        <v>3</v>
      </c>
      <c r="T12" s="177">
        <v>0</v>
      </c>
      <c r="U12" s="177">
        <v>1</v>
      </c>
      <c r="V12" s="177">
        <v>2</v>
      </c>
      <c r="W12" s="177">
        <v>1</v>
      </c>
      <c r="X12" s="177">
        <v>22</v>
      </c>
      <c r="Y12" s="177">
        <v>3</v>
      </c>
      <c r="Z12" s="177">
        <v>1</v>
      </c>
      <c r="AA12" s="177">
        <v>0</v>
      </c>
      <c r="AB12" s="177">
        <v>0</v>
      </c>
      <c r="AC12" s="177">
        <v>1</v>
      </c>
      <c r="AD12" s="177">
        <v>2</v>
      </c>
      <c r="AE12" s="177">
        <v>1</v>
      </c>
      <c r="AF12" s="177">
        <v>2</v>
      </c>
      <c r="AG12" s="177">
        <v>1</v>
      </c>
      <c r="AH12" s="177">
        <v>1</v>
      </c>
      <c r="AI12" s="177">
        <v>0</v>
      </c>
      <c r="AJ12" s="177">
        <v>0</v>
      </c>
      <c r="AK12" s="177">
        <v>4</v>
      </c>
      <c r="AL12" s="177">
        <v>0</v>
      </c>
      <c r="AM12" s="177">
        <v>1</v>
      </c>
      <c r="AN12" s="177">
        <v>0</v>
      </c>
      <c r="AO12" s="177">
        <v>2</v>
      </c>
      <c r="AP12" s="177">
        <v>0</v>
      </c>
      <c r="AQ12" s="177">
        <v>0</v>
      </c>
      <c r="AR12" s="177">
        <v>2</v>
      </c>
      <c r="AT12" s="48">
        <f t="shared" si="10"/>
        <v>0</v>
      </c>
      <c r="AU12" s="48">
        <f t="shared" si="7"/>
        <v>39</v>
      </c>
      <c r="AV12" s="48">
        <f t="shared" si="8"/>
        <v>4</v>
      </c>
      <c r="AW12" s="48">
        <f t="shared" si="0"/>
        <v>6</v>
      </c>
      <c r="AX12" s="48">
        <f t="shared" si="1"/>
        <v>27</v>
      </c>
      <c r="AY12" s="48">
        <f t="shared" si="2"/>
        <v>7</v>
      </c>
      <c r="AZ12" s="48">
        <f t="shared" si="3"/>
        <v>1</v>
      </c>
      <c r="BA12" s="49">
        <f t="shared" si="4"/>
        <v>5</v>
      </c>
      <c r="BB12" s="48">
        <f t="shared" si="5"/>
        <v>4</v>
      </c>
      <c r="BC12" s="65">
        <f t="shared" si="9"/>
        <v>93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>
        <v>0</v>
      </c>
      <c r="E13" s="177">
        <v>0</v>
      </c>
      <c r="F13" s="177">
        <v>7</v>
      </c>
      <c r="G13" s="177">
        <v>3</v>
      </c>
      <c r="H13" s="177">
        <v>0</v>
      </c>
      <c r="I13" s="177">
        <v>1</v>
      </c>
      <c r="J13" s="177">
        <v>0</v>
      </c>
      <c r="K13" s="177">
        <v>0</v>
      </c>
      <c r="L13" s="177">
        <v>0</v>
      </c>
      <c r="M13" s="177">
        <v>0</v>
      </c>
      <c r="N13" s="177">
        <v>1</v>
      </c>
      <c r="O13" s="177">
        <v>0</v>
      </c>
      <c r="P13" s="177">
        <v>2</v>
      </c>
      <c r="Q13" s="177">
        <v>0</v>
      </c>
      <c r="R13" s="177">
        <v>1</v>
      </c>
      <c r="S13" s="177">
        <v>0</v>
      </c>
      <c r="T13" s="177">
        <v>0</v>
      </c>
      <c r="U13" s="177">
        <v>0</v>
      </c>
      <c r="V13" s="177">
        <v>0</v>
      </c>
      <c r="W13" s="177">
        <v>1</v>
      </c>
      <c r="X13" s="177">
        <v>12</v>
      </c>
      <c r="Y13" s="177">
        <v>0</v>
      </c>
      <c r="Z13" s="177">
        <v>0</v>
      </c>
      <c r="AA13" s="177">
        <v>0</v>
      </c>
      <c r="AB13" s="177">
        <v>1</v>
      </c>
      <c r="AC13" s="177">
        <v>0</v>
      </c>
      <c r="AD13" s="177">
        <v>0</v>
      </c>
      <c r="AE13" s="177">
        <v>0</v>
      </c>
      <c r="AF13" s="177">
        <v>2</v>
      </c>
      <c r="AG13" s="177">
        <v>1</v>
      </c>
      <c r="AH13" s="177">
        <v>0</v>
      </c>
      <c r="AI13" s="177">
        <v>0</v>
      </c>
      <c r="AJ13" s="177">
        <v>0</v>
      </c>
      <c r="AK13" s="177">
        <v>3</v>
      </c>
      <c r="AL13" s="177">
        <v>0</v>
      </c>
      <c r="AM13" s="177">
        <v>1</v>
      </c>
      <c r="AN13" s="177">
        <v>0</v>
      </c>
      <c r="AO13" s="177">
        <v>2</v>
      </c>
      <c r="AP13" s="177">
        <v>0</v>
      </c>
      <c r="AQ13" s="177">
        <v>0</v>
      </c>
      <c r="AR13" s="177">
        <v>0</v>
      </c>
      <c r="AT13" s="48">
        <f t="shared" si="10"/>
        <v>0</v>
      </c>
      <c r="AU13" s="48">
        <f t="shared" si="7"/>
        <v>12</v>
      </c>
      <c r="AV13" s="48">
        <f t="shared" si="8"/>
        <v>3</v>
      </c>
      <c r="AW13" s="48">
        <f t="shared" si="0"/>
        <v>0</v>
      </c>
      <c r="AX13" s="48">
        <f t="shared" si="1"/>
        <v>14</v>
      </c>
      <c r="AY13" s="48">
        <f t="shared" si="2"/>
        <v>3</v>
      </c>
      <c r="AZ13" s="48">
        <f t="shared" si="3"/>
        <v>0</v>
      </c>
      <c r="BA13" s="49">
        <f t="shared" si="4"/>
        <v>4</v>
      </c>
      <c r="BB13" s="48">
        <f t="shared" si="5"/>
        <v>2</v>
      </c>
      <c r="BC13" s="65">
        <f t="shared" si="9"/>
        <v>38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>
        <v>0</v>
      </c>
      <c r="E14" s="177">
        <v>0</v>
      </c>
      <c r="F14" s="177">
        <v>15</v>
      </c>
      <c r="G14" s="177">
        <v>1</v>
      </c>
      <c r="H14" s="177">
        <v>1</v>
      </c>
      <c r="I14" s="177">
        <v>1</v>
      </c>
      <c r="J14" s="177">
        <v>0</v>
      </c>
      <c r="K14" s="177">
        <v>0</v>
      </c>
      <c r="L14" s="177">
        <v>0</v>
      </c>
      <c r="M14" s="177">
        <v>3</v>
      </c>
      <c r="N14" s="177">
        <v>2</v>
      </c>
      <c r="O14" s="177">
        <v>0</v>
      </c>
      <c r="P14" s="177">
        <v>2</v>
      </c>
      <c r="Q14" s="177">
        <v>2</v>
      </c>
      <c r="R14" s="177">
        <v>1</v>
      </c>
      <c r="S14" s="177">
        <v>4</v>
      </c>
      <c r="T14" s="177">
        <v>2</v>
      </c>
      <c r="U14" s="177">
        <v>0</v>
      </c>
      <c r="V14" s="177">
        <v>0</v>
      </c>
      <c r="W14" s="177">
        <v>3</v>
      </c>
      <c r="X14" s="177">
        <v>10</v>
      </c>
      <c r="Y14" s="177">
        <v>0</v>
      </c>
      <c r="Z14" s="177">
        <v>2</v>
      </c>
      <c r="AA14" s="177">
        <v>0</v>
      </c>
      <c r="AB14" s="177">
        <v>1</v>
      </c>
      <c r="AC14" s="177">
        <v>1</v>
      </c>
      <c r="AD14" s="177">
        <v>1</v>
      </c>
      <c r="AE14" s="177">
        <v>2</v>
      </c>
      <c r="AF14" s="177">
        <v>4</v>
      </c>
      <c r="AG14" s="177">
        <v>3</v>
      </c>
      <c r="AH14" s="177">
        <v>0</v>
      </c>
      <c r="AI14" s="177">
        <v>0</v>
      </c>
      <c r="AJ14" s="177">
        <v>0</v>
      </c>
      <c r="AK14" s="177">
        <v>8</v>
      </c>
      <c r="AL14" s="177">
        <v>2</v>
      </c>
      <c r="AM14" s="177">
        <v>1</v>
      </c>
      <c r="AN14" s="177">
        <v>0</v>
      </c>
      <c r="AO14" s="177">
        <v>1</v>
      </c>
      <c r="AP14" s="177">
        <v>0</v>
      </c>
      <c r="AQ14" s="177">
        <v>0</v>
      </c>
      <c r="AR14" s="177">
        <v>0</v>
      </c>
      <c r="AT14" s="48">
        <f t="shared" si="10"/>
        <v>0</v>
      </c>
      <c r="AU14" s="48">
        <f t="shared" si="7"/>
        <v>23</v>
      </c>
      <c r="AV14" s="48">
        <f t="shared" si="8"/>
        <v>5</v>
      </c>
      <c r="AW14" s="48">
        <f t="shared" si="0"/>
        <v>6</v>
      </c>
      <c r="AX14" s="48">
        <f t="shared" si="1"/>
        <v>16</v>
      </c>
      <c r="AY14" s="48">
        <f t="shared" si="2"/>
        <v>11</v>
      </c>
      <c r="AZ14" s="48">
        <f t="shared" si="3"/>
        <v>0</v>
      </c>
      <c r="BA14" s="49">
        <f t="shared" si="4"/>
        <v>11</v>
      </c>
      <c r="BB14" s="48">
        <f t="shared" si="5"/>
        <v>1</v>
      </c>
      <c r="BC14" s="65">
        <f t="shared" si="9"/>
        <v>73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v>1</v>
      </c>
      <c r="E15" s="177">
        <v>0</v>
      </c>
      <c r="F15" s="177">
        <v>0</v>
      </c>
      <c r="G15" s="177">
        <v>0</v>
      </c>
      <c r="H15" s="177">
        <v>0</v>
      </c>
      <c r="I15" s="177">
        <v>0</v>
      </c>
      <c r="J15" s="177">
        <v>1</v>
      </c>
      <c r="K15" s="177">
        <v>0</v>
      </c>
      <c r="L15" s="177">
        <v>0</v>
      </c>
      <c r="M15" s="177">
        <v>0</v>
      </c>
      <c r="N15" s="177">
        <v>0</v>
      </c>
      <c r="O15" s="177">
        <v>0</v>
      </c>
      <c r="P15" s="177">
        <v>0</v>
      </c>
      <c r="Q15" s="177">
        <v>0</v>
      </c>
      <c r="R15" s="177">
        <v>0</v>
      </c>
      <c r="S15" s="177">
        <v>1</v>
      </c>
      <c r="T15" s="177">
        <v>0</v>
      </c>
      <c r="U15" s="177">
        <v>0</v>
      </c>
      <c r="V15" s="177">
        <v>0</v>
      </c>
      <c r="W15" s="177">
        <v>0</v>
      </c>
      <c r="X15" s="177">
        <v>11</v>
      </c>
      <c r="Y15" s="177">
        <v>0</v>
      </c>
      <c r="Z15" s="177">
        <v>0</v>
      </c>
      <c r="AA15" s="177">
        <v>0</v>
      </c>
      <c r="AB15" s="177">
        <v>0</v>
      </c>
      <c r="AC15" s="177">
        <v>0</v>
      </c>
      <c r="AD15" s="177">
        <v>0</v>
      </c>
      <c r="AE15" s="177">
        <v>0</v>
      </c>
      <c r="AF15" s="177">
        <v>0</v>
      </c>
      <c r="AG15" s="177">
        <v>0</v>
      </c>
      <c r="AH15" s="177">
        <v>0</v>
      </c>
      <c r="AI15" s="177">
        <v>0</v>
      </c>
      <c r="AJ15" s="177">
        <v>0</v>
      </c>
      <c r="AK15" s="177">
        <v>0</v>
      </c>
      <c r="AL15" s="177">
        <v>0</v>
      </c>
      <c r="AM15" s="177">
        <v>0</v>
      </c>
      <c r="AN15" s="177">
        <v>0</v>
      </c>
      <c r="AO15" s="177">
        <v>0</v>
      </c>
      <c r="AP15" s="177">
        <v>0</v>
      </c>
      <c r="AQ15" s="177">
        <v>0</v>
      </c>
      <c r="AR15" s="177">
        <v>0</v>
      </c>
      <c r="AT15" s="48">
        <f t="shared" si="10"/>
        <v>1</v>
      </c>
      <c r="AU15" s="48">
        <f t="shared" si="7"/>
        <v>1</v>
      </c>
      <c r="AV15" s="48">
        <f t="shared" si="8"/>
        <v>0</v>
      </c>
      <c r="AW15" s="48">
        <f t="shared" si="0"/>
        <v>1</v>
      </c>
      <c r="AX15" s="48">
        <f t="shared" si="1"/>
        <v>11</v>
      </c>
      <c r="AY15" s="48">
        <f t="shared" si="2"/>
        <v>0</v>
      </c>
      <c r="AZ15" s="48">
        <f t="shared" si="3"/>
        <v>0</v>
      </c>
      <c r="BA15" s="49">
        <f t="shared" si="4"/>
        <v>0</v>
      </c>
      <c r="BB15" s="48">
        <f t="shared" si="5"/>
        <v>0</v>
      </c>
      <c r="BC15" s="65">
        <f t="shared" si="9"/>
        <v>14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v>1</v>
      </c>
      <c r="E16" s="177">
        <v>0</v>
      </c>
      <c r="F16" s="177">
        <v>26</v>
      </c>
      <c r="G16" s="177">
        <v>0</v>
      </c>
      <c r="H16" s="177">
        <v>3</v>
      </c>
      <c r="I16" s="177">
        <v>0</v>
      </c>
      <c r="J16" s="177">
        <v>2</v>
      </c>
      <c r="K16" s="177">
        <v>0</v>
      </c>
      <c r="L16" s="177">
        <v>2</v>
      </c>
      <c r="M16" s="177">
        <v>0</v>
      </c>
      <c r="N16" s="177">
        <v>0</v>
      </c>
      <c r="O16" s="177">
        <v>0</v>
      </c>
      <c r="P16" s="177">
        <v>1</v>
      </c>
      <c r="Q16" s="177">
        <v>0</v>
      </c>
      <c r="R16" s="177">
        <v>1</v>
      </c>
      <c r="S16" s="177">
        <v>4</v>
      </c>
      <c r="T16" s="177">
        <v>0</v>
      </c>
      <c r="U16" s="177">
        <v>0</v>
      </c>
      <c r="V16" s="177">
        <v>1</v>
      </c>
      <c r="W16" s="177">
        <v>0</v>
      </c>
      <c r="X16" s="177">
        <v>0</v>
      </c>
      <c r="Y16" s="177">
        <v>0</v>
      </c>
      <c r="Z16" s="177">
        <v>0</v>
      </c>
      <c r="AA16" s="177">
        <v>0</v>
      </c>
      <c r="AB16" s="177">
        <v>0</v>
      </c>
      <c r="AC16" s="177">
        <v>3</v>
      </c>
      <c r="AD16" s="177">
        <v>0</v>
      </c>
      <c r="AE16" s="177">
        <v>0</v>
      </c>
      <c r="AF16" s="177">
        <v>0</v>
      </c>
      <c r="AG16" s="177">
        <v>1</v>
      </c>
      <c r="AH16" s="177">
        <v>2</v>
      </c>
      <c r="AI16" s="177">
        <v>0</v>
      </c>
      <c r="AJ16" s="177">
        <v>1</v>
      </c>
      <c r="AK16" s="177">
        <v>12</v>
      </c>
      <c r="AL16" s="177">
        <v>1</v>
      </c>
      <c r="AM16" s="177">
        <v>0</v>
      </c>
      <c r="AN16" s="177">
        <v>0</v>
      </c>
      <c r="AO16" s="177">
        <v>2</v>
      </c>
      <c r="AP16" s="177">
        <v>1</v>
      </c>
      <c r="AQ16" s="177">
        <v>1</v>
      </c>
      <c r="AR16" s="177">
        <v>0</v>
      </c>
      <c r="AT16" s="48">
        <f t="shared" si="10"/>
        <v>1</v>
      </c>
      <c r="AU16" s="48">
        <f t="shared" si="7"/>
        <v>33</v>
      </c>
      <c r="AV16" s="48">
        <f t="shared" si="8"/>
        <v>2</v>
      </c>
      <c r="AW16" s="48">
        <f t="shared" si="0"/>
        <v>5</v>
      </c>
      <c r="AX16" s="48">
        <f t="shared" si="1"/>
        <v>0</v>
      </c>
      <c r="AY16" s="48">
        <f t="shared" si="2"/>
        <v>4</v>
      </c>
      <c r="AZ16" s="48">
        <f t="shared" si="3"/>
        <v>3</v>
      </c>
      <c r="BA16" s="49">
        <f t="shared" si="4"/>
        <v>13</v>
      </c>
      <c r="BB16" s="48">
        <f t="shared" si="5"/>
        <v>4</v>
      </c>
      <c r="BC16" s="65">
        <f t="shared" si="9"/>
        <v>65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v>0</v>
      </c>
      <c r="E17" s="177">
        <v>0</v>
      </c>
      <c r="F17" s="177">
        <v>56</v>
      </c>
      <c r="G17" s="177">
        <v>3</v>
      </c>
      <c r="H17" s="177">
        <v>0</v>
      </c>
      <c r="I17" s="177">
        <v>2</v>
      </c>
      <c r="J17" s="177">
        <v>10</v>
      </c>
      <c r="K17" s="177">
        <v>0</v>
      </c>
      <c r="L17" s="177">
        <v>0</v>
      </c>
      <c r="M17" s="177">
        <v>1</v>
      </c>
      <c r="N17" s="177">
        <v>3</v>
      </c>
      <c r="O17" s="177">
        <v>0</v>
      </c>
      <c r="P17" s="177">
        <v>4</v>
      </c>
      <c r="Q17" s="177">
        <v>3</v>
      </c>
      <c r="R17" s="177">
        <v>2</v>
      </c>
      <c r="S17" s="177">
        <v>3</v>
      </c>
      <c r="T17" s="177">
        <v>0</v>
      </c>
      <c r="U17" s="177">
        <v>1</v>
      </c>
      <c r="V17" s="177">
        <v>3</v>
      </c>
      <c r="W17" s="177">
        <v>5</v>
      </c>
      <c r="X17" s="177">
        <v>18</v>
      </c>
      <c r="Y17" s="177">
        <v>1</v>
      </c>
      <c r="Z17" s="177">
        <v>3</v>
      </c>
      <c r="AA17" s="177">
        <v>1</v>
      </c>
      <c r="AB17" s="177">
        <v>11</v>
      </c>
      <c r="AC17" s="177">
        <v>3</v>
      </c>
      <c r="AD17" s="177">
        <v>0</v>
      </c>
      <c r="AE17" s="177">
        <v>1</v>
      </c>
      <c r="AF17" s="177">
        <v>1</v>
      </c>
      <c r="AG17" s="177">
        <v>4</v>
      </c>
      <c r="AH17" s="177">
        <v>10</v>
      </c>
      <c r="AI17" s="177">
        <v>1</v>
      </c>
      <c r="AJ17" s="177">
        <v>1</v>
      </c>
      <c r="AK17" s="177">
        <v>6</v>
      </c>
      <c r="AL17" s="177">
        <v>1</v>
      </c>
      <c r="AM17" s="177">
        <v>1</v>
      </c>
      <c r="AN17" s="177">
        <v>2</v>
      </c>
      <c r="AO17" s="177">
        <v>4</v>
      </c>
      <c r="AP17" s="177">
        <v>2</v>
      </c>
      <c r="AQ17" s="177">
        <v>1</v>
      </c>
      <c r="AR17" s="177">
        <v>4</v>
      </c>
      <c r="AT17" s="48">
        <f t="shared" si="10"/>
        <v>0</v>
      </c>
      <c r="AU17" s="48">
        <f t="shared" si="7"/>
        <v>75</v>
      </c>
      <c r="AV17" s="48">
        <f t="shared" si="8"/>
        <v>9</v>
      </c>
      <c r="AW17" s="48">
        <f t="shared" si="0"/>
        <v>7</v>
      </c>
      <c r="AX17" s="48">
        <f t="shared" si="1"/>
        <v>39</v>
      </c>
      <c r="AY17" s="48">
        <f t="shared" si="2"/>
        <v>9</v>
      </c>
      <c r="AZ17" s="48">
        <f t="shared" si="3"/>
        <v>12</v>
      </c>
      <c r="BA17" s="49">
        <f t="shared" si="4"/>
        <v>10</v>
      </c>
      <c r="BB17" s="48">
        <f t="shared" si="5"/>
        <v>11</v>
      </c>
      <c r="BC17" s="65">
        <f t="shared" si="9"/>
        <v>172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v>0</v>
      </c>
      <c r="E18" s="177">
        <v>0</v>
      </c>
      <c r="F18" s="177">
        <v>10</v>
      </c>
      <c r="G18" s="177">
        <v>2</v>
      </c>
      <c r="H18" s="177">
        <v>0</v>
      </c>
      <c r="I18" s="177">
        <v>0</v>
      </c>
      <c r="J18" s="177">
        <v>5</v>
      </c>
      <c r="K18" s="177">
        <v>0</v>
      </c>
      <c r="L18" s="177">
        <v>0</v>
      </c>
      <c r="M18" s="177">
        <v>0</v>
      </c>
      <c r="N18" s="177">
        <v>2</v>
      </c>
      <c r="O18" s="177">
        <v>0</v>
      </c>
      <c r="P18" s="177">
        <v>1</v>
      </c>
      <c r="Q18" s="177">
        <v>0</v>
      </c>
      <c r="R18" s="177">
        <v>3</v>
      </c>
      <c r="S18" s="177">
        <v>5</v>
      </c>
      <c r="T18" s="177">
        <v>3</v>
      </c>
      <c r="U18" s="177">
        <v>2</v>
      </c>
      <c r="V18" s="177">
        <v>3</v>
      </c>
      <c r="W18" s="177">
        <v>1</v>
      </c>
      <c r="X18" s="177">
        <v>5</v>
      </c>
      <c r="Y18" s="177">
        <v>0</v>
      </c>
      <c r="Z18" s="177">
        <v>1</v>
      </c>
      <c r="AA18" s="177">
        <v>0</v>
      </c>
      <c r="AB18" s="177">
        <v>0</v>
      </c>
      <c r="AC18" s="177">
        <v>1</v>
      </c>
      <c r="AD18" s="177">
        <v>0</v>
      </c>
      <c r="AE18" s="177">
        <v>2</v>
      </c>
      <c r="AF18" s="177">
        <v>2</v>
      </c>
      <c r="AG18" s="177">
        <v>0</v>
      </c>
      <c r="AH18" s="177">
        <v>1</v>
      </c>
      <c r="AI18" s="177">
        <v>0</v>
      </c>
      <c r="AJ18" s="177">
        <v>1</v>
      </c>
      <c r="AK18" s="177">
        <v>2</v>
      </c>
      <c r="AL18" s="177">
        <v>1</v>
      </c>
      <c r="AM18" s="177">
        <v>0</v>
      </c>
      <c r="AN18" s="177">
        <v>0</v>
      </c>
      <c r="AO18" s="177">
        <v>2</v>
      </c>
      <c r="AP18" s="177">
        <v>0</v>
      </c>
      <c r="AQ18" s="177">
        <v>0</v>
      </c>
      <c r="AR18" s="177">
        <v>0</v>
      </c>
      <c r="AT18" s="48">
        <f t="shared" si="10"/>
        <v>0</v>
      </c>
      <c r="AU18" s="48">
        <f t="shared" si="7"/>
        <v>19</v>
      </c>
      <c r="AV18" s="48">
        <f t="shared" si="8"/>
        <v>4</v>
      </c>
      <c r="AW18" s="48">
        <f t="shared" si="0"/>
        <v>13</v>
      </c>
      <c r="AX18" s="48">
        <f t="shared" si="1"/>
        <v>7</v>
      </c>
      <c r="AY18" s="48">
        <f t="shared" si="2"/>
        <v>5</v>
      </c>
      <c r="AZ18" s="48">
        <f t="shared" si="3"/>
        <v>2</v>
      </c>
      <c r="BA18" s="49">
        <f t="shared" si="4"/>
        <v>3</v>
      </c>
      <c r="BB18" s="48">
        <f t="shared" si="5"/>
        <v>2</v>
      </c>
      <c r="BC18" s="65">
        <f t="shared" si="9"/>
        <v>55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v>0</v>
      </c>
      <c r="E19" s="177">
        <v>0</v>
      </c>
      <c r="F19" s="177">
        <v>0</v>
      </c>
      <c r="G19" s="177">
        <v>1</v>
      </c>
      <c r="H19" s="177">
        <v>0</v>
      </c>
      <c r="I19" s="177">
        <v>0</v>
      </c>
      <c r="J19" s="177">
        <v>2</v>
      </c>
      <c r="K19" s="177">
        <v>1</v>
      </c>
      <c r="L19" s="177">
        <v>0</v>
      </c>
      <c r="M19" s="177">
        <v>0</v>
      </c>
      <c r="N19" s="177">
        <v>0</v>
      </c>
      <c r="O19" s="177">
        <v>0</v>
      </c>
      <c r="P19" s="177">
        <v>0</v>
      </c>
      <c r="Q19" s="177">
        <v>0</v>
      </c>
      <c r="R19" s="177">
        <v>0</v>
      </c>
      <c r="S19" s="177">
        <v>10</v>
      </c>
      <c r="T19" s="177">
        <v>0</v>
      </c>
      <c r="U19" s="177">
        <v>2</v>
      </c>
      <c r="V19" s="177">
        <v>0</v>
      </c>
      <c r="W19" s="177">
        <v>0</v>
      </c>
      <c r="X19" s="177">
        <v>0</v>
      </c>
      <c r="Y19" s="177">
        <v>0</v>
      </c>
      <c r="Z19" s="177">
        <v>0</v>
      </c>
      <c r="AA19" s="177">
        <v>0</v>
      </c>
      <c r="AB19" s="177">
        <v>0</v>
      </c>
      <c r="AC19" s="177">
        <v>0</v>
      </c>
      <c r="AD19" s="177">
        <v>0</v>
      </c>
      <c r="AE19" s="177">
        <v>1</v>
      </c>
      <c r="AF19" s="177">
        <v>3</v>
      </c>
      <c r="AG19" s="177">
        <v>1</v>
      </c>
      <c r="AH19" s="177">
        <v>0</v>
      </c>
      <c r="AI19" s="177">
        <v>0</v>
      </c>
      <c r="AJ19" s="177">
        <v>0</v>
      </c>
      <c r="AK19" s="177">
        <v>1</v>
      </c>
      <c r="AL19" s="177">
        <v>0</v>
      </c>
      <c r="AM19" s="177">
        <v>0</v>
      </c>
      <c r="AN19" s="177">
        <v>0</v>
      </c>
      <c r="AO19" s="177">
        <v>2</v>
      </c>
      <c r="AP19" s="177">
        <v>0</v>
      </c>
      <c r="AQ19" s="177">
        <v>0</v>
      </c>
      <c r="AR19" s="177">
        <v>0</v>
      </c>
      <c r="AT19" s="48">
        <f t="shared" si="10"/>
        <v>0</v>
      </c>
      <c r="AU19" s="48">
        <f t="shared" si="7"/>
        <v>4</v>
      </c>
      <c r="AV19" s="48">
        <f t="shared" si="8"/>
        <v>0</v>
      </c>
      <c r="AW19" s="48">
        <f>+SUM(S19:V19)</f>
        <v>12</v>
      </c>
      <c r="AX19" s="48">
        <f t="shared" si="1"/>
        <v>0</v>
      </c>
      <c r="AY19" s="48">
        <f t="shared" si="2"/>
        <v>5</v>
      </c>
      <c r="AZ19" s="48">
        <f t="shared" si="3"/>
        <v>0</v>
      </c>
      <c r="BA19" s="49">
        <f t="shared" si="4"/>
        <v>1</v>
      </c>
      <c r="BB19" s="48">
        <f t="shared" si="5"/>
        <v>2</v>
      </c>
      <c r="BC19" s="65">
        <f t="shared" si="9"/>
        <v>24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v>0</v>
      </c>
      <c r="E20" s="177">
        <v>0</v>
      </c>
      <c r="F20" s="177">
        <v>10</v>
      </c>
      <c r="G20" s="177">
        <v>3</v>
      </c>
      <c r="H20" s="177">
        <v>0</v>
      </c>
      <c r="I20" s="177">
        <v>0</v>
      </c>
      <c r="J20" s="177">
        <v>7</v>
      </c>
      <c r="K20" s="177">
        <v>1</v>
      </c>
      <c r="L20" s="177">
        <v>0</v>
      </c>
      <c r="M20" s="177">
        <v>0</v>
      </c>
      <c r="N20" s="177">
        <v>2</v>
      </c>
      <c r="O20" s="177">
        <v>0</v>
      </c>
      <c r="P20" s="177">
        <v>1</v>
      </c>
      <c r="Q20" s="177">
        <v>0</v>
      </c>
      <c r="R20" s="177">
        <v>3</v>
      </c>
      <c r="S20" s="177">
        <v>15</v>
      </c>
      <c r="T20" s="177">
        <v>3</v>
      </c>
      <c r="U20" s="177">
        <v>4</v>
      </c>
      <c r="V20" s="177">
        <v>3</v>
      </c>
      <c r="W20" s="177">
        <v>1</v>
      </c>
      <c r="X20" s="177">
        <v>5</v>
      </c>
      <c r="Y20" s="177">
        <v>0</v>
      </c>
      <c r="Z20" s="177">
        <v>1</v>
      </c>
      <c r="AA20" s="177">
        <v>0</v>
      </c>
      <c r="AB20" s="177">
        <v>0</v>
      </c>
      <c r="AC20" s="177">
        <v>1</v>
      </c>
      <c r="AD20" s="177">
        <v>0</v>
      </c>
      <c r="AE20" s="177">
        <v>3</v>
      </c>
      <c r="AF20" s="177">
        <v>5</v>
      </c>
      <c r="AG20" s="177">
        <v>1</v>
      </c>
      <c r="AH20" s="177">
        <v>1</v>
      </c>
      <c r="AI20" s="177">
        <v>0</v>
      </c>
      <c r="AJ20" s="177">
        <v>1</v>
      </c>
      <c r="AK20" s="177">
        <v>3</v>
      </c>
      <c r="AL20" s="177">
        <v>1</v>
      </c>
      <c r="AM20" s="177">
        <v>0</v>
      </c>
      <c r="AN20" s="177">
        <v>0</v>
      </c>
      <c r="AO20" s="177">
        <v>4</v>
      </c>
      <c r="AP20" s="177">
        <v>0</v>
      </c>
      <c r="AQ20" s="177">
        <v>0</v>
      </c>
      <c r="AR20" s="177">
        <v>0</v>
      </c>
      <c r="AT20" s="48">
        <f t="shared" si="10"/>
        <v>0</v>
      </c>
      <c r="AU20" s="48">
        <f t="shared" si="7"/>
        <v>23</v>
      </c>
      <c r="AV20" s="48">
        <f t="shared" si="8"/>
        <v>4</v>
      </c>
      <c r="AW20" s="48">
        <f t="shared" si="0"/>
        <v>25</v>
      </c>
      <c r="AX20" s="48">
        <f t="shared" si="1"/>
        <v>7</v>
      </c>
      <c r="AY20" s="48">
        <f t="shared" si="2"/>
        <v>10</v>
      </c>
      <c r="AZ20" s="48">
        <f t="shared" si="3"/>
        <v>2</v>
      </c>
      <c r="BA20" s="49">
        <f t="shared" si="4"/>
        <v>4</v>
      </c>
      <c r="BB20" s="48">
        <f t="shared" si="5"/>
        <v>4</v>
      </c>
      <c r="BC20" s="65">
        <f t="shared" si="9"/>
        <v>79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v>0</v>
      </c>
      <c r="E21" s="177">
        <v>0</v>
      </c>
      <c r="F21" s="177">
        <v>68</v>
      </c>
      <c r="G21" s="177">
        <v>0</v>
      </c>
      <c r="H21" s="177">
        <v>3</v>
      </c>
      <c r="I21" s="177">
        <v>4</v>
      </c>
      <c r="J21" s="177">
        <v>0</v>
      </c>
      <c r="K21" s="177">
        <v>0</v>
      </c>
      <c r="L21" s="177">
        <v>4</v>
      </c>
      <c r="M21" s="177">
        <v>0</v>
      </c>
      <c r="N21" s="177">
        <v>2</v>
      </c>
      <c r="O21" s="177">
        <v>0</v>
      </c>
      <c r="P21" s="177">
        <v>1</v>
      </c>
      <c r="Q21" s="177">
        <v>0</v>
      </c>
      <c r="R21" s="177">
        <v>3</v>
      </c>
      <c r="S21" s="177">
        <v>5</v>
      </c>
      <c r="T21" s="177">
        <v>0</v>
      </c>
      <c r="U21" s="177">
        <v>1</v>
      </c>
      <c r="V21" s="177">
        <v>3</v>
      </c>
      <c r="W21" s="177">
        <v>0</v>
      </c>
      <c r="X21" s="177">
        <v>0</v>
      </c>
      <c r="Y21" s="177">
        <v>0</v>
      </c>
      <c r="Z21" s="177">
        <v>0</v>
      </c>
      <c r="AA21" s="177">
        <v>0</v>
      </c>
      <c r="AB21" s="177">
        <v>0</v>
      </c>
      <c r="AC21" s="177">
        <v>8</v>
      </c>
      <c r="AD21" s="177">
        <v>2</v>
      </c>
      <c r="AE21" s="177">
        <v>0</v>
      </c>
      <c r="AF21" s="177">
        <v>4</v>
      </c>
      <c r="AG21" s="177">
        <v>0</v>
      </c>
      <c r="AH21" s="177">
        <v>10</v>
      </c>
      <c r="AI21" s="177">
        <v>4</v>
      </c>
      <c r="AJ21" s="177">
        <v>2</v>
      </c>
      <c r="AK21" s="177">
        <v>6</v>
      </c>
      <c r="AL21" s="177">
        <v>1</v>
      </c>
      <c r="AM21" s="177">
        <v>0</v>
      </c>
      <c r="AN21" s="177">
        <v>0</v>
      </c>
      <c r="AO21" s="177">
        <v>10</v>
      </c>
      <c r="AP21" s="177">
        <v>1</v>
      </c>
      <c r="AQ21" s="177">
        <v>1</v>
      </c>
      <c r="AR21" s="177">
        <v>3</v>
      </c>
      <c r="AT21" s="48">
        <f t="shared" si="10"/>
        <v>0</v>
      </c>
      <c r="AU21" s="48">
        <f t="shared" si="7"/>
        <v>81</v>
      </c>
      <c r="AV21" s="48">
        <f t="shared" si="8"/>
        <v>4</v>
      </c>
      <c r="AW21" s="48">
        <f t="shared" si="0"/>
        <v>9</v>
      </c>
      <c r="AX21" s="48">
        <f t="shared" si="1"/>
        <v>0</v>
      </c>
      <c r="AY21" s="48">
        <f t="shared" si="2"/>
        <v>14</v>
      </c>
      <c r="AZ21" s="48">
        <f t="shared" si="3"/>
        <v>16</v>
      </c>
      <c r="BA21" s="49">
        <f t="shared" si="4"/>
        <v>7</v>
      </c>
      <c r="BB21" s="48">
        <f t="shared" si="5"/>
        <v>15</v>
      </c>
      <c r="BC21" s="65">
        <f t="shared" si="9"/>
        <v>146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v>0</v>
      </c>
      <c r="E22" s="177">
        <v>0</v>
      </c>
      <c r="F22" s="177">
        <v>58</v>
      </c>
      <c r="G22" s="177">
        <v>4</v>
      </c>
      <c r="H22" s="177">
        <v>3</v>
      </c>
      <c r="I22" s="177">
        <v>6</v>
      </c>
      <c r="J22" s="177">
        <v>5</v>
      </c>
      <c r="K22" s="177">
        <v>1</v>
      </c>
      <c r="L22" s="177">
        <v>1</v>
      </c>
      <c r="M22" s="177">
        <v>1</v>
      </c>
      <c r="N22" s="177">
        <v>7</v>
      </c>
      <c r="O22" s="177">
        <v>0</v>
      </c>
      <c r="P22" s="177">
        <v>4</v>
      </c>
      <c r="Q22" s="177">
        <v>0</v>
      </c>
      <c r="R22" s="177">
        <v>2</v>
      </c>
      <c r="S22" s="177">
        <v>1</v>
      </c>
      <c r="T22" s="177">
        <v>5</v>
      </c>
      <c r="U22" s="177">
        <v>0</v>
      </c>
      <c r="V22" s="177">
        <v>11</v>
      </c>
      <c r="W22" s="177">
        <v>0</v>
      </c>
      <c r="X22" s="177">
        <v>0</v>
      </c>
      <c r="Y22" s="177">
        <v>0</v>
      </c>
      <c r="Z22" s="177">
        <v>1</v>
      </c>
      <c r="AA22" s="177">
        <v>0</v>
      </c>
      <c r="AB22" s="177">
        <v>0</v>
      </c>
      <c r="AC22" s="177">
        <v>9</v>
      </c>
      <c r="AD22" s="177">
        <v>4</v>
      </c>
      <c r="AE22" s="177">
        <v>4</v>
      </c>
      <c r="AF22" s="177">
        <v>7</v>
      </c>
      <c r="AG22" s="177">
        <v>3</v>
      </c>
      <c r="AH22" s="177">
        <v>6</v>
      </c>
      <c r="AI22" s="177">
        <v>0</v>
      </c>
      <c r="AJ22" s="177">
        <v>2</v>
      </c>
      <c r="AK22" s="177">
        <v>6</v>
      </c>
      <c r="AL22" s="177">
        <v>0</v>
      </c>
      <c r="AM22" s="177">
        <v>3</v>
      </c>
      <c r="AN22" s="177">
        <v>1</v>
      </c>
      <c r="AO22" s="177">
        <v>3</v>
      </c>
      <c r="AP22" s="177">
        <v>0</v>
      </c>
      <c r="AQ22" s="177">
        <v>0</v>
      </c>
      <c r="AR22" s="177">
        <v>0</v>
      </c>
      <c r="AT22" s="48">
        <f t="shared" si="10"/>
        <v>0</v>
      </c>
      <c r="AU22" s="48">
        <f t="shared" si="7"/>
        <v>86</v>
      </c>
      <c r="AV22" s="48">
        <f t="shared" si="8"/>
        <v>6</v>
      </c>
      <c r="AW22" s="48">
        <f t="shared" si="0"/>
        <v>17</v>
      </c>
      <c r="AX22" s="48">
        <f t="shared" si="1"/>
        <v>1</v>
      </c>
      <c r="AY22" s="48">
        <f t="shared" si="2"/>
        <v>27</v>
      </c>
      <c r="AZ22" s="48">
        <f t="shared" si="3"/>
        <v>8</v>
      </c>
      <c r="BA22" s="49">
        <f t="shared" si="4"/>
        <v>10</v>
      </c>
      <c r="BB22" s="48">
        <f t="shared" si="5"/>
        <v>3</v>
      </c>
      <c r="BC22" s="65">
        <f t="shared" si="9"/>
        <v>158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0</v>
      </c>
      <c r="N23" s="177">
        <v>0</v>
      </c>
      <c r="O23" s="177">
        <v>0</v>
      </c>
      <c r="P23" s="177">
        <v>0</v>
      </c>
      <c r="Q23" s="177">
        <v>0</v>
      </c>
      <c r="R23" s="177">
        <v>0</v>
      </c>
      <c r="S23" s="177">
        <v>0</v>
      </c>
      <c r="T23" s="177">
        <v>0</v>
      </c>
      <c r="U23" s="177">
        <v>0</v>
      </c>
      <c r="V23" s="177">
        <v>0</v>
      </c>
      <c r="W23" s="177">
        <v>0</v>
      </c>
      <c r="X23" s="177">
        <v>0</v>
      </c>
      <c r="Y23" s="177">
        <v>0</v>
      </c>
      <c r="Z23" s="177">
        <v>0</v>
      </c>
      <c r="AA23" s="177">
        <v>0</v>
      </c>
      <c r="AB23" s="177">
        <v>0</v>
      </c>
      <c r="AC23" s="177">
        <v>0</v>
      </c>
      <c r="AD23" s="177">
        <v>0</v>
      </c>
      <c r="AE23" s="177">
        <v>0</v>
      </c>
      <c r="AF23" s="177">
        <v>0</v>
      </c>
      <c r="AG23" s="177">
        <v>0</v>
      </c>
      <c r="AH23" s="177">
        <v>0</v>
      </c>
      <c r="AI23" s="177">
        <v>0</v>
      </c>
      <c r="AJ23" s="177">
        <v>0</v>
      </c>
      <c r="AK23" s="177">
        <v>0</v>
      </c>
      <c r="AL23" s="177">
        <v>0</v>
      </c>
      <c r="AM23" s="177">
        <v>0</v>
      </c>
      <c r="AN23" s="177">
        <v>0</v>
      </c>
      <c r="AO23" s="177">
        <v>0</v>
      </c>
      <c r="AP23" s="177">
        <v>0</v>
      </c>
      <c r="AQ23" s="177">
        <v>0</v>
      </c>
      <c r="AR23" s="177">
        <v>0</v>
      </c>
      <c r="AT23" s="48">
        <f t="shared" si="10"/>
        <v>0</v>
      </c>
      <c r="AU23" s="48">
        <f t="shared" si="7"/>
        <v>0</v>
      </c>
      <c r="AV23" s="48">
        <f t="shared" si="8"/>
        <v>0</v>
      </c>
      <c r="AW23" s="48">
        <f t="shared" si="0"/>
        <v>0</v>
      </c>
      <c r="AX23" s="48">
        <f t="shared" si="1"/>
        <v>0</v>
      </c>
      <c r="AY23" s="48">
        <f t="shared" si="2"/>
        <v>0</v>
      </c>
      <c r="AZ23" s="48">
        <f t="shared" si="3"/>
        <v>0</v>
      </c>
      <c r="BA23" s="49">
        <f t="shared" si="4"/>
        <v>0</v>
      </c>
      <c r="BB23" s="48">
        <f t="shared" si="5"/>
        <v>0</v>
      </c>
      <c r="BC23" s="65">
        <f t="shared" si="9"/>
        <v>0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v>0</v>
      </c>
      <c r="E24" s="177">
        <v>0</v>
      </c>
      <c r="F24" s="177">
        <v>53</v>
      </c>
      <c r="G24" s="177">
        <v>0</v>
      </c>
      <c r="H24" s="177">
        <v>2</v>
      </c>
      <c r="I24" s="177">
        <v>4</v>
      </c>
      <c r="J24" s="177">
        <v>2</v>
      </c>
      <c r="K24" s="177">
        <v>0</v>
      </c>
      <c r="L24" s="177">
        <v>2</v>
      </c>
      <c r="M24" s="177">
        <v>0</v>
      </c>
      <c r="N24" s="177">
        <v>2</v>
      </c>
      <c r="O24" s="177">
        <v>0</v>
      </c>
      <c r="P24" s="177">
        <v>3</v>
      </c>
      <c r="Q24" s="177">
        <v>2</v>
      </c>
      <c r="R24" s="177">
        <v>2</v>
      </c>
      <c r="S24" s="177">
        <v>2</v>
      </c>
      <c r="T24" s="177">
        <v>0</v>
      </c>
      <c r="U24" s="177">
        <v>1</v>
      </c>
      <c r="V24" s="177">
        <v>2</v>
      </c>
      <c r="W24" s="177">
        <v>4</v>
      </c>
      <c r="X24" s="177">
        <v>17</v>
      </c>
      <c r="Y24" s="177">
        <v>1</v>
      </c>
      <c r="Z24" s="177">
        <v>4</v>
      </c>
      <c r="AA24" s="177">
        <v>1</v>
      </c>
      <c r="AB24" s="177">
        <v>0</v>
      </c>
      <c r="AC24" s="177">
        <v>8</v>
      </c>
      <c r="AD24" s="177">
        <v>2</v>
      </c>
      <c r="AE24" s="177">
        <v>0</v>
      </c>
      <c r="AF24" s="177">
        <v>4</v>
      </c>
      <c r="AG24" s="177">
        <v>1</v>
      </c>
      <c r="AH24" s="177">
        <v>9</v>
      </c>
      <c r="AI24" s="177">
        <v>3</v>
      </c>
      <c r="AJ24" s="177">
        <v>2</v>
      </c>
      <c r="AK24" s="177">
        <v>3</v>
      </c>
      <c r="AL24" s="177">
        <v>0</v>
      </c>
      <c r="AM24" s="177">
        <v>0</v>
      </c>
      <c r="AN24" s="177">
        <v>0</v>
      </c>
      <c r="AO24" s="177">
        <v>10</v>
      </c>
      <c r="AP24" s="177">
        <v>0</v>
      </c>
      <c r="AQ24" s="177">
        <v>1</v>
      </c>
      <c r="AR24" s="177">
        <v>3</v>
      </c>
      <c r="AT24" s="48">
        <f t="shared" si="10"/>
        <v>0</v>
      </c>
      <c r="AU24" s="48">
        <f t="shared" si="7"/>
        <v>65</v>
      </c>
      <c r="AV24" s="48">
        <f t="shared" si="8"/>
        <v>7</v>
      </c>
      <c r="AW24" s="48">
        <f t="shared" si="0"/>
        <v>5</v>
      </c>
      <c r="AX24" s="48">
        <f t="shared" si="1"/>
        <v>27</v>
      </c>
      <c r="AY24" s="48">
        <f t="shared" si="2"/>
        <v>15</v>
      </c>
      <c r="AZ24" s="48">
        <f t="shared" si="3"/>
        <v>14</v>
      </c>
      <c r="BA24" s="49">
        <f t="shared" si="4"/>
        <v>3</v>
      </c>
      <c r="BB24" s="48">
        <f t="shared" si="5"/>
        <v>14</v>
      </c>
      <c r="BC24" s="65">
        <f t="shared" si="9"/>
        <v>150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v>0</v>
      </c>
      <c r="E25" s="177">
        <v>0</v>
      </c>
      <c r="F25" s="177">
        <v>46</v>
      </c>
      <c r="G25" s="177">
        <v>5</v>
      </c>
      <c r="H25" s="177">
        <v>4</v>
      </c>
      <c r="I25" s="177">
        <v>1</v>
      </c>
      <c r="J25" s="177">
        <v>8</v>
      </c>
      <c r="K25" s="177">
        <v>0</v>
      </c>
      <c r="L25" s="177">
        <v>1</v>
      </c>
      <c r="M25" s="177">
        <v>4</v>
      </c>
      <c r="N25" s="177">
        <v>6</v>
      </c>
      <c r="O25" s="177">
        <v>0</v>
      </c>
      <c r="P25" s="177">
        <v>1</v>
      </c>
      <c r="Q25" s="177">
        <v>0</v>
      </c>
      <c r="R25" s="177">
        <v>0</v>
      </c>
      <c r="S25" s="177">
        <v>3</v>
      </c>
      <c r="T25" s="177">
        <v>0</v>
      </c>
      <c r="U25" s="177">
        <v>3</v>
      </c>
      <c r="V25" s="177">
        <v>2</v>
      </c>
      <c r="W25" s="177">
        <v>4</v>
      </c>
      <c r="X25" s="177">
        <v>16</v>
      </c>
      <c r="Y25" s="177">
        <v>1</v>
      </c>
      <c r="Z25" s="177">
        <v>5</v>
      </c>
      <c r="AA25" s="177">
        <v>1</v>
      </c>
      <c r="AB25" s="177">
        <v>1</v>
      </c>
      <c r="AC25" s="177">
        <v>6</v>
      </c>
      <c r="AD25" s="177">
        <v>2</v>
      </c>
      <c r="AE25" s="177">
        <v>4</v>
      </c>
      <c r="AF25" s="177">
        <v>3</v>
      </c>
      <c r="AG25" s="177">
        <v>2</v>
      </c>
      <c r="AH25" s="177">
        <v>7</v>
      </c>
      <c r="AI25" s="177">
        <v>0</v>
      </c>
      <c r="AJ25" s="177">
        <v>4</v>
      </c>
      <c r="AK25" s="177">
        <v>4</v>
      </c>
      <c r="AL25" s="177">
        <v>0</v>
      </c>
      <c r="AM25" s="177">
        <v>0</v>
      </c>
      <c r="AN25" s="177">
        <v>1</v>
      </c>
      <c r="AO25" s="177">
        <v>7</v>
      </c>
      <c r="AP25" s="177">
        <v>2</v>
      </c>
      <c r="AQ25" s="177">
        <v>0</v>
      </c>
      <c r="AR25" s="177">
        <v>6</v>
      </c>
      <c r="AT25" s="48">
        <f t="shared" si="10"/>
        <v>0</v>
      </c>
      <c r="AU25" s="48">
        <f t="shared" si="7"/>
        <v>75</v>
      </c>
      <c r="AV25" s="48">
        <f t="shared" si="8"/>
        <v>1</v>
      </c>
      <c r="AW25" s="48">
        <f t="shared" si="0"/>
        <v>8</v>
      </c>
      <c r="AX25" s="48">
        <f t="shared" si="1"/>
        <v>28</v>
      </c>
      <c r="AY25" s="48">
        <f t="shared" si="2"/>
        <v>17</v>
      </c>
      <c r="AZ25" s="48">
        <f t="shared" si="3"/>
        <v>11</v>
      </c>
      <c r="BA25" s="49">
        <f t="shared" si="4"/>
        <v>5</v>
      </c>
      <c r="BB25" s="48">
        <f t="shared" si="5"/>
        <v>15</v>
      </c>
      <c r="BC25" s="65">
        <f t="shared" si="9"/>
        <v>160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v>0</v>
      </c>
      <c r="E26" s="177">
        <v>0</v>
      </c>
      <c r="F26" s="177">
        <v>49</v>
      </c>
      <c r="G26" s="177">
        <v>2</v>
      </c>
      <c r="H26" s="177">
        <v>1</v>
      </c>
      <c r="I26" s="177">
        <v>0</v>
      </c>
      <c r="J26" s="177">
        <v>0</v>
      </c>
      <c r="K26" s="177">
        <v>0</v>
      </c>
      <c r="L26" s="177">
        <v>0</v>
      </c>
      <c r="M26" s="177">
        <v>0</v>
      </c>
      <c r="N26" s="177">
        <v>1</v>
      </c>
      <c r="O26" s="177">
        <v>0</v>
      </c>
      <c r="P26" s="177">
        <v>0</v>
      </c>
      <c r="Q26" s="177">
        <v>2</v>
      </c>
      <c r="R26" s="177">
        <v>2</v>
      </c>
      <c r="S26" s="177">
        <v>2</v>
      </c>
      <c r="T26" s="177">
        <v>0</v>
      </c>
      <c r="U26" s="177">
        <v>0</v>
      </c>
      <c r="V26" s="177">
        <v>1</v>
      </c>
      <c r="W26" s="177">
        <v>2</v>
      </c>
      <c r="X26" s="177">
        <v>5</v>
      </c>
      <c r="Y26" s="177">
        <v>0</v>
      </c>
      <c r="Z26" s="177">
        <v>3</v>
      </c>
      <c r="AA26" s="177">
        <v>0</v>
      </c>
      <c r="AB26" s="177">
        <v>2</v>
      </c>
      <c r="AC26" s="177">
        <v>4</v>
      </c>
      <c r="AD26" s="177">
        <v>0</v>
      </c>
      <c r="AE26" s="177">
        <v>4</v>
      </c>
      <c r="AF26" s="177">
        <v>1</v>
      </c>
      <c r="AG26" s="177">
        <v>4</v>
      </c>
      <c r="AH26" s="177">
        <v>6</v>
      </c>
      <c r="AI26" s="177">
        <v>4</v>
      </c>
      <c r="AJ26" s="177">
        <v>2</v>
      </c>
      <c r="AK26" s="177">
        <v>5</v>
      </c>
      <c r="AL26" s="177">
        <v>2</v>
      </c>
      <c r="AM26" s="177">
        <v>0</v>
      </c>
      <c r="AN26" s="177">
        <v>0</v>
      </c>
      <c r="AO26" s="177">
        <v>4</v>
      </c>
      <c r="AP26" s="177">
        <v>0</v>
      </c>
      <c r="AQ26" s="177">
        <v>0</v>
      </c>
      <c r="AR26" s="177">
        <v>2</v>
      </c>
      <c r="AT26" s="48">
        <f t="shared" si="10"/>
        <v>0</v>
      </c>
      <c r="AU26" s="48">
        <f t="shared" si="7"/>
        <v>53</v>
      </c>
      <c r="AV26" s="48">
        <f t="shared" si="8"/>
        <v>4</v>
      </c>
      <c r="AW26" s="48">
        <f t="shared" si="0"/>
        <v>3</v>
      </c>
      <c r="AX26" s="48">
        <f t="shared" si="1"/>
        <v>12</v>
      </c>
      <c r="AY26" s="48">
        <f t="shared" si="2"/>
        <v>13</v>
      </c>
      <c r="AZ26" s="48">
        <f t="shared" si="3"/>
        <v>12</v>
      </c>
      <c r="BA26" s="49">
        <f t="shared" si="4"/>
        <v>7</v>
      </c>
      <c r="BB26" s="48">
        <f t="shared" si="5"/>
        <v>6</v>
      </c>
      <c r="BC26" s="65">
        <f t="shared" si="9"/>
        <v>110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v>0</v>
      </c>
      <c r="E27" s="177">
        <v>0</v>
      </c>
      <c r="F27" s="177">
        <v>148</v>
      </c>
      <c r="G27" s="177">
        <v>7</v>
      </c>
      <c r="H27" s="177">
        <v>7</v>
      </c>
      <c r="I27" s="177">
        <v>5</v>
      </c>
      <c r="J27" s="177">
        <v>10</v>
      </c>
      <c r="K27" s="177">
        <v>0</v>
      </c>
      <c r="L27" s="177">
        <v>3</v>
      </c>
      <c r="M27" s="177">
        <v>4</v>
      </c>
      <c r="N27" s="177">
        <v>9</v>
      </c>
      <c r="O27" s="177">
        <v>0</v>
      </c>
      <c r="P27" s="177">
        <v>4</v>
      </c>
      <c r="Q27" s="177">
        <v>4</v>
      </c>
      <c r="R27" s="177">
        <v>4</v>
      </c>
      <c r="S27" s="177">
        <v>7</v>
      </c>
      <c r="T27" s="177">
        <v>0</v>
      </c>
      <c r="U27" s="177">
        <v>4</v>
      </c>
      <c r="V27" s="177">
        <v>5</v>
      </c>
      <c r="W27" s="177">
        <v>10</v>
      </c>
      <c r="X27" s="177">
        <v>38</v>
      </c>
      <c r="Y27" s="177">
        <v>2</v>
      </c>
      <c r="Z27" s="177">
        <v>12</v>
      </c>
      <c r="AA27" s="177">
        <v>2</v>
      </c>
      <c r="AB27" s="177">
        <v>3</v>
      </c>
      <c r="AC27" s="177">
        <v>18</v>
      </c>
      <c r="AD27" s="177">
        <v>4</v>
      </c>
      <c r="AE27" s="177">
        <v>8</v>
      </c>
      <c r="AF27" s="177">
        <v>8</v>
      </c>
      <c r="AG27" s="177">
        <v>7</v>
      </c>
      <c r="AH27" s="177">
        <v>22</v>
      </c>
      <c r="AI27" s="177">
        <v>7</v>
      </c>
      <c r="AJ27" s="177">
        <v>8</v>
      </c>
      <c r="AK27" s="177">
        <v>12</v>
      </c>
      <c r="AL27" s="177">
        <v>2</v>
      </c>
      <c r="AM27" s="177">
        <v>0</v>
      </c>
      <c r="AN27" s="177">
        <v>1</v>
      </c>
      <c r="AO27" s="177">
        <v>21</v>
      </c>
      <c r="AP27" s="177">
        <v>2</v>
      </c>
      <c r="AQ27" s="177">
        <v>1</v>
      </c>
      <c r="AR27" s="177">
        <v>11</v>
      </c>
      <c r="AT27" s="48">
        <f t="shared" si="10"/>
        <v>0</v>
      </c>
      <c r="AU27" s="48">
        <f t="shared" si="7"/>
        <v>193</v>
      </c>
      <c r="AV27" s="48">
        <f t="shared" si="8"/>
        <v>12</v>
      </c>
      <c r="AW27" s="48">
        <f t="shared" si="0"/>
        <v>16</v>
      </c>
      <c r="AX27" s="48">
        <f t="shared" si="1"/>
        <v>67</v>
      </c>
      <c r="AY27" s="48">
        <f t="shared" si="2"/>
        <v>45</v>
      </c>
      <c r="AZ27" s="48">
        <f t="shared" si="3"/>
        <v>37</v>
      </c>
      <c r="BA27" s="49">
        <f t="shared" si="4"/>
        <v>15</v>
      </c>
      <c r="BB27" s="48">
        <f t="shared" si="5"/>
        <v>35</v>
      </c>
      <c r="BC27" s="65">
        <f t="shared" si="9"/>
        <v>420</v>
      </c>
    </row>
  </sheetData>
  <sheetProtection selectLockedCells="1"/>
  <conditionalFormatting sqref="B3:AR3">
    <cfRule type="expression" dxfId="51" priority="2">
      <formula>_xludf.MOD(_xludf.ROW(),2)=0</formula>
    </cfRule>
  </conditionalFormatting>
  <conditionalFormatting sqref="A3">
    <cfRule type="expression" dxfId="50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CF136-9805-4480-9527-0D31CA39955C}">
  <dimension ref="A1:BP27"/>
  <sheetViews>
    <sheetView showGridLines="0" zoomScale="80" zoomScaleNormal="80" workbookViewId="0">
      <pane xSplit="3" ySplit="3" topLeftCell="D4" activePane="bottomRight" state="frozen"/>
      <selection activeCell="D4" sqref="D4:AR27"/>
      <selection pane="topRight" activeCell="D4" sqref="D4:AR27"/>
      <selection pane="bottomLeft" activeCell="D4" sqref="D4:AR27"/>
      <selection pane="bottomRight" activeCell="D4" sqref="D4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.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/>
      <c r="C2" s="181"/>
      <c r="G2" s="34"/>
      <c r="H2" s="34"/>
      <c r="K2" s="35"/>
      <c r="L2" s="1"/>
      <c r="M2" s="1"/>
      <c r="N2" s="63"/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213</v>
      </c>
      <c r="E3" s="52" t="s">
        <v>211</v>
      </c>
      <c r="F3" s="52" t="s">
        <v>214</v>
      </c>
      <c r="G3" s="52" t="s">
        <v>215</v>
      </c>
      <c r="H3" s="52" t="s">
        <v>216</v>
      </c>
      <c r="I3" s="52" t="s">
        <v>217</v>
      </c>
      <c r="J3" s="52" t="s">
        <v>218</v>
      </c>
      <c r="K3" s="52" t="s">
        <v>219</v>
      </c>
      <c r="L3" s="52" t="s">
        <v>220</v>
      </c>
      <c r="M3" s="52" t="s">
        <v>221</v>
      </c>
      <c r="N3" s="52" t="s">
        <v>222</v>
      </c>
      <c r="O3" s="52" t="s">
        <v>212</v>
      </c>
      <c r="P3" s="52" t="s">
        <v>68</v>
      </c>
      <c r="Q3" s="52" t="s">
        <v>223</v>
      </c>
      <c r="R3" s="52" t="s">
        <v>224</v>
      </c>
      <c r="S3" s="52" t="s">
        <v>63</v>
      </c>
      <c r="T3" s="52" t="s">
        <v>225</v>
      </c>
      <c r="U3" s="52" t="s">
        <v>226</v>
      </c>
      <c r="V3" s="52" t="s">
        <v>227</v>
      </c>
      <c r="W3" s="52" t="s">
        <v>65</v>
      </c>
      <c r="X3" s="52" t="s">
        <v>64</v>
      </c>
      <c r="Y3" s="52" t="s">
        <v>228</v>
      </c>
      <c r="Z3" s="52" t="s">
        <v>229</v>
      </c>
      <c r="AA3" s="52" t="s">
        <v>230</v>
      </c>
      <c r="AB3" s="52" t="s">
        <v>231</v>
      </c>
      <c r="AC3" s="52" t="s">
        <v>62</v>
      </c>
      <c r="AD3" s="52" t="s">
        <v>232</v>
      </c>
      <c r="AE3" s="52" t="s">
        <v>233</v>
      </c>
      <c r="AF3" s="52" t="s">
        <v>234</v>
      </c>
      <c r="AG3" s="52" t="s">
        <v>235</v>
      </c>
      <c r="AH3" s="52" t="s">
        <v>66</v>
      </c>
      <c r="AI3" s="52" t="s">
        <v>236</v>
      </c>
      <c r="AJ3" s="52" t="s">
        <v>237</v>
      </c>
      <c r="AK3" s="52" t="s">
        <v>61</v>
      </c>
      <c r="AL3" s="52" t="s">
        <v>238</v>
      </c>
      <c r="AM3" s="52" t="s">
        <v>239</v>
      </c>
      <c r="AN3" s="52" t="s">
        <v>240</v>
      </c>
      <c r="AO3" s="52" t="s">
        <v>72</v>
      </c>
      <c r="AP3" s="52" t="s">
        <v>241</v>
      </c>
      <c r="AQ3" s="52" t="s">
        <v>242</v>
      </c>
      <c r="AR3" s="52" t="s">
        <v>243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/>
      <c r="E4" s="177"/>
      <c r="F4" s="177">
        <v>68</v>
      </c>
      <c r="G4" s="177">
        <v>4</v>
      </c>
      <c r="H4" s="177">
        <v>2</v>
      </c>
      <c r="I4" s="177">
        <v>4</v>
      </c>
      <c r="J4" s="177">
        <v>7</v>
      </c>
      <c r="K4" s="177"/>
      <c r="L4" s="177">
        <v>3</v>
      </c>
      <c r="M4" s="177">
        <v>2</v>
      </c>
      <c r="N4" s="177">
        <v>6</v>
      </c>
      <c r="O4" s="177"/>
      <c r="P4" s="177">
        <v>5</v>
      </c>
      <c r="Q4" s="177">
        <v>1</v>
      </c>
      <c r="R4" s="177">
        <v>5</v>
      </c>
      <c r="S4" s="177">
        <v>12</v>
      </c>
      <c r="T4" s="177">
        <v>5</v>
      </c>
      <c r="U4" s="177">
        <v>2</v>
      </c>
      <c r="V4" s="177">
        <v>6</v>
      </c>
      <c r="W4" s="177">
        <v>4</v>
      </c>
      <c r="X4" s="177">
        <v>17</v>
      </c>
      <c r="Y4" s="177">
        <v>1</v>
      </c>
      <c r="Z4" s="177">
        <v>2</v>
      </c>
      <c r="AA4" s="177">
        <v>1</v>
      </c>
      <c r="AB4" s="177">
        <v>2</v>
      </c>
      <c r="AC4" s="177">
        <v>1</v>
      </c>
      <c r="AD4" s="177">
        <v>0</v>
      </c>
      <c r="AE4" s="177">
        <v>5</v>
      </c>
      <c r="AF4" s="177">
        <v>2</v>
      </c>
      <c r="AG4" s="177">
        <v>0</v>
      </c>
      <c r="AH4" s="177">
        <v>1</v>
      </c>
      <c r="AI4" s="177">
        <v>0</v>
      </c>
      <c r="AJ4" s="177">
        <v>1</v>
      </c>
      <c r="AK4" s="177">
        <v>10</v>
      </c>
      <c r="AL4" s="177"/>
      <c r="AM4" s="177"/>
      <c r="AN4" s="177">
        <v>1</v>
      </c>
      <c r="AO4" s="177">
        <v>14</v>
      </c>
      <c r="AP4" s="177"/>
      <c r="AQ4" s="177">
        <v>1</v>
      </c>
      <c r="AR4" s="177">
        <v>6</v>
      </c>
      <c r="AT4" s="48">
        <f>SUM(D4)</f>
        <v>0</v>
      </c>
      <c r="AU4" s="48">
        <f>+SUM(F4:O4)</f>
        <v>96</v>
      </c>
      <c r="AV4" s="48">
        <f>+SUM(P4:R4)</f>
        <v>11</v>
      </c>
      <c r="AW4" s="48">
        <f t="shared" ref="AW4:AW27" si="0">+SUM(S4:V4)</f>
        <v>25</v>
      </c>
      <c r="AX4" s="48">
        <f t="shared" ref="AX4:AX27" si="1">+SUM(W4:AB4)</f>
        <v>27</v>
      </c>
      <c r="AY4" s="48">
        <f t="shared" ref="AY4:AY27" si="2">+SUM(AC4:AG4)</f>
        <v>8</v>
      </c>
      <c r="AZ4" s="48">
        <f t="shared" ref="AZ4:AZ27" si="3">+SUM(AH4:AJ4)</f>
        <v>2</v>
      </c>
      <c r="BA4" s="49">
        <f t="shared" ref="BA4:BA27" si="4">+SUM(AK4:AN4)</f>
        <v>11</v>
      </c>
      <c r="BB4" s="48">
        <f t="shared" ref="BB4:BB27" si="5">+SUM(AO4:AR4)</f>
        <v>21</v>
      </c>
      <c r="BC4" s="65">
        <f>SUM(AT4:BB4)</f>
        <v>201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v>4</v>
      </c>
      <c r="E5" s="177">
        <v>0</v>
      </c>
      <c r="F5" s="177">
        <v>7</v>
      </c>
      <c r="G5" s="177">
        <v>0</v>
      </c>
      <c r="H5" s="177">
        <v>0</v>
      </c>
      <c r="I5" s="177">
        <v>0</v>
      </c>
      <c r="J5" s="177">
        <v>0</v>
      </c>
      <c r="K5" s="177">
        <v>0</v>
      </c>
      <c r="L5" s="177">
        <v>0</v>
      </c>
      <c r="M5" s="177">
        <v>0</v>
      </c>
      <c r="N5" s="177">
        <v>1</v>
      </c>
      <c r="O5" s="177">
        <v>0</v>
      </c>
      <c r="P5" s="177">
        <v>0</v>
      </c>
      <c r="Q5" s="177">
        <v>0</v>
      </c>
      <c r="R5" s="177">
        <v>0</v>
      </c>
      <c r="S5" s="177">
        <v>0</v>
      </c>
      <c r="T5" s="177">
        <v>0</v>
      </c>
      <c r="U5" s="177">
        <v>0</v>
      </c>
      <c r="V5" s="177">
        <v>0</v>
      </c>
      <c r="W5" s="177">
        <v>0</v>
      </c>
      <c r="X5" s="177">
        <v>1</v>
      </c>
      <c r="Y5" s="177">
        <v>0</v>
      </c>
      <c r="Z5" s="177">
        <v>0</v>
      </c>
      <c r="AA5" s="177">
        <v>0</v>
      </c>
      <c r="AB5" s="177">
        <v>0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4</v>
      </c>
      <c r="AI5" s="177">
        <v>0</v>
      </c>
      <c r="AJ5" s="177">
        <v>0</v>
      </c>
      <c r="AK5" s="177">
        <v>0</v>
      </c>
      <c r="AL5" s="177">
        <v>0</v>
      </c>
      <c r="AM5" s="177">
        <v>0</v>
      </c>
      <c r="AN5" s="177">
        <v>0</v>
      </c>
      <c r="AO5" s="177">
        <v>0</v>
      </c>
      <c r="AP5" s="177">
        <v>0</v>
      </c>
      <c r="AQ5" s="177">
        <v>0</v>
      </c>
      <c r="AR5" s="177">
        <v>0</v>
      </c>
      <c r="AT5" s="48">
        <f t="shared" ref="AT5:AT8" si="6">SUM(D5)</f>
        <v>4</v>
      </c>
      <c r="AU5" s="48">
        <f t="shared" ref="AU5:AU27" si="7">+SUM(F5:O5)</f>
        <v>8</v>
      </c>
      <c r="AV5" s="48">
        <f t="shared" ref="AV5:AV27" si="8">+SUM(P5:R5)</f>
        <v>0</v>
      </c>
      <c r="AW5" s="48">
        <f t="shared" si="0"/>
        <v>0</v>
      </c>
      <c r="AX5" s="48">
        <f t="shared" si="1"/>
        <v>1</v>
      </c>
      <c r="AY5" s="48">
        <f t="shared" si="2"/>
        <v>0</v>
      </c>
      <c r="AZ5" s="48">
        <f t="shared" si="3"/>
        <v>4</v>
      </c>
      <c r="BA5" s="49">
        <f t="shared" si="4"/>
        <v>0</v>
      </c>
      <c r="BB5" s="48">
        <f t="shared" si="5"/>
        <v>0</v>
      </c>
      <c r="BC5" s="65">
        <f t="shared" ref="BC5:BC27" si="9">SUM(AT5:BB5)</f>
        <v>17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v>16</v>
      </c>
      <c r="E6" s="177">
        <v>0</v>
      </c>
      <c r="F6" s="177">
        <v>4</v>
      </c>
      <c r="G6" s="177">
        <v>0</v>
      </c>
      <c r="H6" s="177">
        <v>0</v>
      </c>
      <c r="I6" s="177">
        <v>1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0</v>
      </c>
      <c r="T6" s="177">
        <v>0</v>
      </c>
      <c r="U6" s="177">
        <v>0</v>
      </c>
      <c r="V6" s="177">
        <v>0</v>
      </c>
      <c r="W6" s="177">
        <v>0</v>
      </c>
      <c r="X6" s="177">
        <v>1</v>
      </c>
      <c r="Y6" s="177">
        <v>0</v>
      </c>
      <c r="Z6" s="177">
        <v>0</v>
      </c>
      <c r="AA6" s="177">
        <v>0</v>
      </c>
      <c r="AB6" s="177">
        <v>0</v>
      </c>
      <c r="AC6" s="177">
        <v>1</v>
      </c>
      <c r="AD6" s="177">
        <v>0</v>
      </c>
      <c r="AE6" s="177">
        <v>2</v>
      </c>
      <c r="AF6" s="177">
        <v>0</v>
      </c>
      <c r="AG6" s="177">
        <v>1</v>
      </c>
      <c r="AH6" s="177">
        <v>3</v>
      </c>
      <c r="AI6" s="177">
        <v>0</v>
      </c>
      <c r="AJ6" s="177">
        <v>0</v>
      </c>
      <c r="AK6" s="177">
        <v>1</v>
      </c>
      <c r="AL6" s="177">
        <v>0</v>
      </c>
      <c r="AM6" s="177">
        <v>0</v>
      </c>
      <c r="AN6" s="177">
        <v>0</v>
      </c>
      <c r="AO6" s="177">
        <v>2</v>
      </c>
      <c r="AP6" s="177">
        <v>0</v>
      </c>
      <c r="AQ6" s="177">
        <v>0</v>
      </c>
      <c r="AR6" s="177">
        <v>0</v>
      </c>
      <c r="AT6" s="48">
        <f t="shared" si="6"/>
        <v>16</v>
      </c>
      <c r="AU6" s="48">
        <f t="shared" si="7"/>
        <v>5</v>
      </c>
      <c r="AV6" s="48">
        <f t="shared" si="8"/>
        <v>0</v>
      </c>
      <c r="AW6" s="48">
        <f t="shared" si="0"/>
        <v>0</v>
      </c>
      <c r="AX6" s="48">
        <f t="shared" si="1"/>
        <v>1</v>
      </c>
      <c r="AY6" s="48">
        <f t="shared" si="2"/>
        <v>4</v>
      </c>
      <c r="AZ6" s="48">
        <f t="shared" si="3"/>
        <v>3</v>
      </c>
      <c r="BA6" s="49">
        <f t="shared" si="4"/>
        <v>1</v>
      </c>
      <c r="BB6" s="48">
        <f t="shared" si="5"/>
        <v>2</v>
      </c>
      <c r="BC6" s="65">
        <f t="shared" si="9"/>
        <v>32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v>0</v>
      </c>
      <c r="E7" s="177"/>
      <c r="F7" s="177">
        <v>1</v>
      </c>
      <c r="G7" s="177">
        <v>0</v>
      </c>
      <c r="H7" s="177">
        <v>1</v>
      </c>
      <c r="I7" s="177">
        <v>1</v>
      </c>
      <c r="J7" s="177">
        <v>5</v>
      </c>
      <c r="K7" s="177">
        <v>1</v>
      </c>
      <c r="L7" s="177">
        <v>1</v>
      </c>
      <c r="M7" s="177">
        <v>3</v>
      </c>
      <c r="N7" s="177">
        <v>2</v>
      </c>
      <c r="O7" s="177"/>
      <c r="P7" s="177">
        <v>0</v>
      </c>
      <c r="Q7" s="177">
        <v>0</v>
      </c>
      <c r="R7" s="177">
        <v>1</v>
      </c>
      <c r="S7" s="177">
        <v>11</v>
      </c>
      <c r="T7" s="177"/>
      <c r="U7" s="177">
        <v>5</v>
      </c>
      <c r="V7" s="177">
        <v>6</v>
      </c>
      <c r="W7" s="177">
        <v>1</v>
      </c>
      <c r="X7" s="177">
        <v>0</v>
      </c>
      <c r="Y7" s="177">
        <v>2</v>
      </c>
      <c r="Z7" s="177">
        <v>0</v>
      </c>
      <c r="AA7" s="177">
        <v>0</v>
      </c>
      <c r="AB7" s="177">
        <v>0</v>
      </c>
      <c r="AC7" s="177">
        <v>0</v>
      </c>
      <c r="AD7" s="177">
        <v>0</v>
      </c>
      <c r="AE7" s="177">
        <v>0</v>
      </c>
      <c r="AF7" s="177">
        <v>0</v>
      </c>
      <c r="AG7" s="177">
        <v>0</v>
      </c>
      <c r="AH7" s="177">
        <v>0</v>
      </c>
      <c r="AI7" s="177">
        <v>0</v>
      </c>
      <c r="AJ7" s="177">
        <v>1</v>
      </c>
      <c r="AK7" s="177">
        <v>1</v>
      </c>
      <c r="AL7" s="177">
        <v>0</v>
      </c>
      <c r="AM7" s="177">
        <v>0</v>
      </c>
      <c r="AN7" s="177">
        <v>0</v>
      </c>
      <c r="AO7" s="177">
        <v>1</v>
      </c>
      <c r="AP7" s="177">
        <v>0</v>
      </c>
      <c r="AQ7" s="177"/>
      <c r="AR7" s="177">
        <v>0</v>
      </c>
      <c r="AT7" s="48">
        <f t="shared" si="6"/>
        <v>0</v>
      </c>
      <c r="AU7" s="48">
        <f t="shared" si="7"/>
        <v>15</v>
      </c>
      <c r="AV7" s="48">
        <f t="shared" si="8"/>
        <v>1</v>
      </c>
      <c r="AW7" s="48">
        <f t="shared" si="0"/>
        <v>22</v>
      </c>
      <c r="AX7" s="48">
        <f t="shared" si="1"/>
        <v>3</v>
      </c>
      <c r="AY7" s="48">
        <f t="shared" si="2"/>
        <v>0</v>
      </c>
      <c r="AZ7" s="48">
        <f t="shared" si="3"/>
        <v>1</v>
      </c>
      <c r="BA7" s="49">
        <f t="shared" si="4"/>
        <v>1</v>
      </c>
      <c r="BB7" s="48">
        <f t="shared" si="5"/>
        <v>1</v>
      </c>
      <c r="BC7" s="65">
        <f t="shared" si="9"/>
        <v>44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/>
      <c r="E8" s="177"/>
      <c r="F8" s="177">
        <v>0</v>
      </c>
      <c r="G8" s="177">
        <v>1</v>
      </c>
      <c r="H8" s="177">
        <v>0</v>
      </c>
      <c r="I8" s="177">
        <v>0</v>
      </c>
      <c r="J8" s="177">
        <v>0</v>
      </c>
      <c r="K8" s="177"/>
      <c r="L8" s="177">
        <v>0</v>
      </c>
      <c r="M8" s="177">
        <v>0</v>
      </c>
      <c r="N8" s="177">
        <v>0</v>
      </c>
      <c r="O8" s="177"/>
      <c r="P8" s="177">
        <v>5</v>
      </c>
      <c r="Q8" s="177">
        <v>0</v>
      </c>
      <c r="R8" s="177">
        <v>0</v>
      </c>
      <c r="S8" s="177">
        <v>4</v>
      </c>
      <c r="T8" s="177">
        <v>1</v>
      </c>
      <c r="U8" s="177">
        <v>2</v>
      </c>
      <c r="V8" s="177">
        <v>2</v>
      </c>
      <c r="W8" s="177">
        <v>0</v>
      </c>
      <c r="X8" s="177">
        <v>1</v>
      </c>
      <c r="Y8" s="177">
        <v>1</v>
      </c>
      <c r="Z8" s="177">
        <v>0</v>
      </c>
      <c r="AA8" s="177">
        <v>1</v>
      </c>
      <c r="AB8" s="177">
        <v>0</v>
      </c>
      <c r="AC8" s="177">
        <v>1</v>
      </c>
      <c r="AD8" s="177">
        <v>0</v>
      </c>
      <c r="AE8" s="177">
        <v>1</v>
      </c>
      <c r="AF8" s="177">
        <v>1</v>
      </c>
      <c r="AG8" s="177">
        <v>0</v>
      </c>
      <c r="AH8" s="177">
        <v>0</v>
      </c>
      <c r="AI8" s="177">
        <v>0</v>
      </c>
      <c r="AJ8" s="177">
        <v>0</v>
      </c>
      <c r="AK8" s="177">
        <v>1</v>
      </c>
      <c r="AL8" s="177">
        <v>1</v>
      </c>
      <c r="AM8" s="177">
        <v>0</v>
      </c>
      <c r="AN8" s="177"/>
      <c r="AO8" s="177">
        <v>4</v>
      </c>
      <c r="AP8" s="177">
        <v>0</v>
      </c>
      <c r="AQ8" s="177">
        <v>0</v>
      </c>
      <c r="AR8" s="177">
        <v>0</v>
      </c>
      <c r="AT8" s="48">
        <f t="shared" si="6"/>
        <v>0</v>
      </c>
      <c r="AU8" s="48">
        <f t="shared" si="7"/>
        <v>1</v>
      </c>
      <c r="AV8" s="48">
        <f t="shared" si="8"/>
        <v>5</v>
      </c>
      <c r="AW8" s="48">
        <f t="shared" si="0"/>
        <v>9</v>
      </c>
      <c r="AX8" s="48">
        <f t="shared" si="1"/>
        <v>3</v>
      </c>
      <c r="AY8" s="48">
        <f t="shared" si="2"/>
        <v>3</v>
      </c>
      <c r="AZ8" s="48">
        <f t="shared" si="3"/>
        <v>0</v>
      </c>
      <c r="BA8" s="49">
        <f t="shared" si="4"/>
        <v>2</v>
      </c>
      <c r="BB8" s="48">
        <f t="shared" si="5"/>
        <v>4</v>
      </c>
      <c r="BC8" s="65">
        <f t="shared" si="9"/>
        <v>27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v>262</v>
      </c>
      <c r="E9" s="177"/>
      <c r="F9" s="177"/>
      <c r="G9" s="177"/>
      <c r="H9" s="177">
        <v>1</v>
      </c>
      <c r="I9" s="177"/>
      <c r="J9" s="177"/>
      <c r="K9" s="177"/>
      <c r="L9" s="177">
        <v>0</v>
      </c>
      <c r="M9" s="177"/>
      <c r="N9" s="177">
        <v>0</v>
      </c>
      <c r="O9" s="177"/>
      <c r="P9" s="177">
        <v>11</v>
      </c>
      <c r="Q9" s="177"/>
      <c r="R9" s="177"/>
      <c r="S9" s="177">
        <v>0</v>
      </c>
      <c r="T9" s="177"/>
      <c r="U9" s="177"/>
      <c r="V9" s="177"/>
      <c r="W9" s="177"/>
      <c r="X9" s="177">
        <v>38</v>
      </c>
      <c r="Y9" s="177"/>
      <c r="Z9" s="177"/>
      <c r="AA9" s="177"/>
      <c r="AB9" s="177"/>
      <c r="AC9" s="177">
        <v>0</v>
      </c>
      <c r="AD9" s="177"/>
      <c r="AE9" s="177"/>
      <c r="AF9" s="177"/>
      <c r="AG9" s="177"/>
      <c r="AH9" s="177">
        <v>12</v>
      </c>
      <c r="AI9" s="177"/>
      <c r="AJ9" s="177"/>
      <c r="AK9" s="177">
        <v>0</v>
      </c>
      <c r="AL9" s="177"/>
      <c r="AM9" s="177"/>
      <c r="AN9" s="177"/>
      <c r="AO9" s="177">
        <v>6</v>
      </c>
      <c r="AP9" s="177"/>
      <c r="AQ9" s="177"/>
      <c r="AR9" s="177"/>
      <c r="AT9" s="48">
        <f t="shared" ref="AT9:AT27" si="10">SUM(D9)</f>
        <v>262</v>
      </c>
      <c r="AU9" s="48">
        <f t="shared" si="7"/>
        <v>1</v>
      </c>
      <c r="AV9" s="48">
        <f t="shared" si="8"/>
        <v>11</v>
      </c>
      <c r="AW9" s="48">
        <f t="shared" si="0"/>
        <v>0</v>
      </c>
      <c r="AX9" s="48">
        <f t="shared" si="1"/>
        <v>38</v>
      </c>
      <c r="AY9" s="48">
        <f t="shared" si="2"/>
        <v>0</v>
      </c>
      <c r="AZ9" s="48">
        <f t="shared" si="3"/>
        <v>12</v>
      </c>
      <c r="BA9" s="49">
        <f t="shared" si="4"/>
        <v>0</v>
      </c>
      <c r="BB9" s="48">
        <f t="shared" si="5"/>
        <v>6</v>
      </c>
      <c r="BC9" s="65">
        <f t="shared" si="9"/>
        <v>330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/>
      <c r="E10" s="177"/>
      <c r="F10" s="177">
        <v>62</v>
      </c>
      <c r="G10" s="177">
        <v>3</v>
      </c>
      <c r="H10" s="177">
        <v>0</v>
      </c>
      <c r="I10" s="177">
        <v>4</v>
      </c>
      <c r="J10" s="177">
        <v>4</v>
      </c>
      <c r="K10" s="177"/>
      <c r="L10" s="177">
        <v>0</v>
      </c>
      <c r="M10" s="177">
        <v>5</v>
      </c>
      <c r="N10" s="177">
        <v>4</v>
      </c>
      <c r="O10" s="177"/>
      <c r="P10" s="177">
        <v>9</v>
      </c>
      <c r="Q10" s="177">
        <v>4</v>
      </c>
      <c r="R10" s="177">
        <v>3</v>
      </c>
      <c r="S10" s="177">
        <v>6</v>
      </c>
      <c r="T10" s="177"/>
      <c r="U10" s="177">
        <v>2</v>
      </c>
      <c r="V10" s="177">
        <v>2</v>
      </c>
      <c r="W10" s="177">
        <v>4</v>
      </c>
      <c r="X10" s="177">
        <v>23</v>
      </c>
      <c r="Y10" s="177">
        <v>0</v>
      </c>
      <c r="Z10" s="177">
        <v>1</v>
      </c>
      <c r="AA10" s="177">
        <v>1</v>
      </c>
      <c r="AB10" s="177">
        <v>2</v>
      </c>
      <c r="AC10" s="177">
        <v>6</v>
      </c>
      <c r="AD10" s="177">
        <v>0</v>
      </c>
      <c r="AE10" s="177">
        <v>2</v>
      </c>
      <c r="AF10" s="177">
        <v>2</v>
      </c>
      <c r="AG10" s="177">
        <v>2</v>
      </c>
      <c r="AH10" s="177">
        <v>8</v>
      </c>
      <c r="AI10" s="177"/>
      <c r="AJ10" s="177">
        <v>0</v>
      </c>
      <c r="AK10" s="177">
        <v>1</v>
      </c>
      <c r="AL10" s="177">
        <v>1</v>
      </c>
      <c r="AM10" s="177">
        <v>1</v>
      </c>
      <c r="AN10" s="177">
        <v>2</v>
      </c>
      <c r="AO10" s="177">
        <v>5</v>
      </c>
      <c r="AP10" s="177"/>
      <c r="AQ10" s="177">
        <v>0</v>
      </c>
      <c r="AR10" s="177">
        <v>5</v>
      </c>
      <c r="AT10" s="48">
        <f t="shared" si="10"/>
        <v>0</v>
      </c>
      <c r="AU10" s="48">
        <f t="shared" si="7"/>
        <v>82</v>
      </c>
      <c r="AV10" s="48">
        <f t="shared" si="8"/>
        <v>16</v>
      </c>
      <c r="AW10" s="48">
        <f t="shared" si="0"/>
        <v>10</v>
      </c>
      <c r="AX10" s="48">
        <f t="shared" si="1"/>
        <v>31</v>
      </c>
      <c r="AY10" s="48">
        <f t="shared" si="2"/>
        <v>12</v>
      </c>
      <c r="AZ10" s="48">
        <f t="shared" si="3"/>
        <v>8</v>
      </c>
      <c r="BA10" s="49">
        <f t="shared" si="4"/>
        <v>5</v>
      </c>
      <c r="BB10" s="48">
        <f t="shared" si="5"/>
        <v>10</v>
      </c>
      <c r="BC10" s="65">
        <f t="shared" si="9"/>
        <v>174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/>
      <c r="E11" s="177"/>
      <c r="F11" s="177">
        <v>72</v>
      </c>
      <c r="G11" s="177">
        <v>4</v>
      </c>
      <c r="H11" s="177">
        <v>2</v>
      </c>
      <c r="I11" s="177">
        <v>4</v>
      </c>
      <c r="J11" s="177">
        <v>4</v>
      </c>
      <c r="K11" s="177"/>
      <c r="L11" s="177">
        <v>2</v>
      </c>
      <c r="M11" s="177">
        <v>0</v>
      </c>
      <c r="N11" s="177">
        <v>3</v>
      </c>
      <c r="O11" s="177"/>
      <c r="P11" s="177">
        <v>4</v>
      </c>
      <c r="Q11" s="177">
        <v>2</v>
      </c>
      <c r="R11" s="177">
        <v>5</v>
      </c>
      <c r="S11" s="177">
        <v>3</v>
      </c>
      <c r="T11" s="177">
        <v>2</v>
      </c>
      <c r="U11" s="177">
        <v>1</v>
      </c>
      <c r="V11" s="177">
        <v>9</v>
      </c>
      <c r="W11" s="177">
        <v>7</v>
      </c>
      <c r="X11" s="177">
        <v>36</v>
      </c>
      <c r="Y11" s="177">
        <v>1</v>
      </c>
      <c r="Z11" s="177">
        <v>4</v>
      </c>
      <c r="AA11" s="177"/>
      <c r="AB11" s="177">
        <v>5</v>
      </c>
      <c r="AC11" s="177">
        <v>3</v>
      </c>
      <c r="AD11" s="177">
        <v>5</v>
      </c>
      <c r="AE11" s="177">
        <v>2</v>
      </c>
      <c r="AF11" s="177">
        <v>2</v>
      </c>
      <c r="AG11" s="177">
        <v>1</v>
      </c>
      <c r="AH11" s="177">
        <v>11</v>
      </c>
      <c r="AI11" s="177"/>
      <c r="AJ11" s="177">
        <v>1</v>
      </c>
      <c r="AK11" s="177">
        <v>16</v>
      </c>
      <c r="AL11" s="177">
        <v>3</v>
      </c>
      <c r="AM11" s="177">
        <v>1</v>
      </c>
      <c r="AN11" s="177"/>
      <c r="AO11" s="177">
        <v>7</v>
      </c>
      <c r="AP11" s="177">
        <v>0</v>
      </c>
      <c r="AQ11" s="177">
        <v>0</v>
      </c>
      <c r="AR11" s="177">
        <v>3</v>
      </c>
      <c r="AT11" s="48">
        <f t="shared" si="10"/>
        <v>0</v>
      </c>
      <c r="AU11" s="48">
        <f t="shared" si="7"/>
        <v>91</v>
      </c>
      <c r="AV11" s="48">
        <f t="shared" si="8"/>
        <v>11</v>
      </c>
      <c r="AW11" s="48">
        <f t="shared" si="0"/>
        <v>15</v>
      </c>
      <c r="AX11" s="48">
        <f t="shared" si="1"/>
        <v>53</v>
      </c>
      <c r="AY11" s="48">
        <f t="shared" si="2"/>
        <v>13</v>
      </c>
      <c r="AZ11" s="48">
        <f t="shared" si="3"/>
        <v>12</v>
      </c>
      <c r="BA11" s="49">
        <f t="shared" si="4"/>
        <v>20</v>
      </c>
      <c r="BB11" s="48">
        <f t="shared" si="5"/>
        <v>10</v>
      </c>
      <c r="BC11" s="65">
        <f t="shared" si="9"/>
        <v>225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/>
      <c r="E12" s="177"/>
      <c r="F12" s="177">
        <v>76</v>
      </c>
      <c r="G12" s="177">
        <v>2</v>
      </c>
      <c r="H12" s="177">
        <v>2</v>
      </c>
      <c r="I12" s="177">
        <v>1</v>
      </c>
      <c r="J12" s="177">
        <v>8</v>
      </c>
      <c r="K12" s="177">
        <v>1</v>
      </c>
      <c r="L12" s="177">
        <v>8</v>
      </c>
      <c r="M12" s="177">
        <v>4</v>
      </c>
      <c r="N12" s="177">
        <v>5</v>
      </c>
      <c r="O12" s="177"/>
      <c r="P12" s="177">
        <v>7</v>
      </c>
      <c r="Q12" s="177"/>
      <c r="R12" s="177"/>
      <c r="S12" s="177">
        <v>6</v>
      </c>
      <c r="T12" s="177"/>
      <c r="U12" s="177">
        <v>3</v>
      </c>
      <c r="V12" s="177">
        <v>5</v>
      </c>
      <c r="W12" s="177">
        <v>4</v>
      </c>
      <c r="X12" s="177">
        <v>41</v>
      </c>
      <c r="Y12" s="177">
        <v>5</v>
      </c>
      <c r="Z12" s="177">
        <v>1</v>
      </c>
      <c r="AA12" s="177">
        <v>2</v>
      </c>
      <c r="AB12" s="177">
        <v>2</v>
      </c>
      <c r="AC12" s="177">
        <v>6</v>
      </c>
      <c r="AD12" s="177">
        <v>3</v>
      </c>
      <c r="AE12" s="177">
        <v>3</v>
      </c>
      <c r="AF12" s="177">
        <v>5</v>
      </c>
      <c r="AG12" s="177">
        <v>2</v>
      </c>
      <c r="AH12" s="177">
        <v>6</v>
      </c>
      <c r="AI12" s="177">
        <v>0</v>
      </c>
      <c r="AJ12" s="177">
        <v>0</v>
      </c>
      <c r="AK12" s="177">
        <v>7</v>
      </c>
      <c r="AL12" s="177">
        <v>1</v>
      </c>
      <c r="AM12" s="177">
        <v>1</v>
      </c>
      <c r="AN12" s="177"/>
      <c r="AO12" s="177">
        <v>5</v>
      </c>
      <c r="AP12" s="177"/>
      <c r="AQ12" s="177">
        <v>1</v>
      </c>
      <c r="AR12" s="177">
        <v>5</v>
      </c>
      <c r="AT12" s="48">
        <f t="shared" si="10"/>
        <v>0</v>
      </c>
      <c r="AU12" s="48">
        <f t="shared" si="7"/>
        <v>107</v>
      </c>
      <c r="AV12" s="48">
        <f t="shared" si="8"/>
        <v>7</v>
      </c>
      <c r="AW12" s="48">
        <f t="shared" si="0"/>
        <v>14</v>
      </c>
      <c r="AX12" s="48">
        <f t="shared" si="1"/>
        <v>55</v>
      </c>
      <c r="AY12" s="48">
        <f t="shared" si="2"/>
        <v>19</v>
      </c>
      <c r="AZ12" s="48">
        <f t="shared" si="3"/>
        <v>6</v>
      </c>
      <c r="BA12" s="49">
        <f t="shared" si="4"/>
        <v>9</v>
      </c>
      <c r="BB12" s="48">
        <f t="shared" si="5"/>
        <v>11</v>
      </c>
      <c r="BC12" s="65">
        <f t="shared" si="9"/>
        <v>228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/>
      <c r="E13" s="177"/>
      <c r="F13" s="177">
        <v>25</v>
      </c>
      <c r="G13" s="177">
        <v>3</v>
      </c>
      <c r="H13" s="177">
        <v>0</v>
      </c>
      <c r="I13" s="177">
        <v>3</v>
      </c>
      <c r="J13" s="177">
        <v>4</v>
      </c>
      <c r="K13" s="177"/>
      <c r="L13" s="177">
        <v>1</v>
      </c>
      <c r="M13" s="177">
        <v>1</v>
      </c>
      <c r="N13" s="177">
        <v>1</v>
      </c>
      <c r="O13" s="177"/>
      <c r="P13" s="177">
        <v>4</v>
      </c>
      <c r="Q13" s="177">
        <v>0</v>
      </c>
      <c r="R13" s="177">
        <v>1</v>
      </c>
      <c r="S13" s="177">
        <v>3</v>
      </c>
      <c r="T13" s="177">
        <v>0</v>
      </c>
      <c r="U13" s="177">
        <v>0</v>
      </c>
      <c r="V13" s="177">
        <v>1</v>
      </c>
      <c r="W13" s="177">
        <v>2</v>
      </c>
      <c r="X13" s="177">
        <v>23</v>
      </c>
      <c r="Y13" s="177">
        <v>1</v>
      </c>
      <c r="Z13" s="177">
        <v>2</v>
      </c>
      <c r="AA13" s="177">
        <v>0</v>
      </c>
      <c r="AB13" s="177">
        <v>2</v>
      </c>
      <c r="AC13" s="177">
        <v>3</v>
      </c>
      <c r="AD13" s="177"/>
      <c r="AE13" s="177">
        <v>2</v>
      </c>
      <c r="AF13" s="177">
        <v>4</v>
      </c>
      <c r="AG13" s="177">
        <v>3</v>
      </c>
      <c r="AH13" s="177">
        <v>1</v>
      </c>
      <c r="AI13" s="177">
        <v>0</v>
      </c>
      <c r="AJ13" s="177">
        <v>0</v>
      </c>
      <c r="AK13" s="177">
        <v>8</v>
      </c>
      <c r="AL13" s="177"/>
      <c r="AM13" s="177">
        <v>1</v>
      </c>
      <c r="AN13" s="177"/>
      <c r="AO13" s="177">
        <v>4</v>
      </c>
      <c r="AP13" s="177"/>
      <c r="AQ13" s="177"/>
      <c r="AR13" s="177">
        <v>0</v>
      </c>
      <c r="AT13" s="48">
        <f t="shared" si="10"/>
        <v>0</v>
      </c>
      <c r="AU13" s="48">
        <f t="shared" si="7"/>
        <v>38</v>
      </c>
      <c r="AV13" s="48">
        <f t="shared" si="8"/>
        <v>5</v>
      </c>
      <c r="AW13" s="48">
        <f t="shared" si="0"/>
        <v>4</v>
      </c>
      <c r="AX13" s="48">
        <f t="shared" si="1"/>
        <v>30</v>
      </c>
      <c r="AY13" s="48">
        <f t="shared" si="2"/>
        <v>12</v>
      </c>
      <c r="AZ13" s="48">
        <f t="shared" si="3"/>
        <v>1</v>
      </c>
      <c r="BA13" s="49">
        <f t="shared" si="4"/>
        <v>9</v>
      </c>
      <c r="BB13" s="48">
        <f t="shared" si="5"/>
        <v>4</v>
      </c>
      <c r="BC13" s="65">
        <f t="shared" si="9"/>
        <v>103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/>
      <c r="E14" s="177"/>
      <c r="F14" s="177">
        <v>27</v>
      </c>
      <c r="G14" s="177">
        <v>2</v>
      </c>
      <c r="H14" s="177">
        <v>1</v>
      </c>
      <c r="I14" s="177">
        <v>3</v>
      </c>
      <c r="J14" s="177">
        <v>1</v>
      </c>
      <c r="K14" s="177">
        <v>1</v>
      </c>
      <c r="L14" s="177">
        <v>1</v>
      </c>
      <c r="M14" s="177">
        <v>3</v>
      </c>
      <c r="N14" s="177">
        <v>2</v>
      </c>
      <c r="O14" s="177"/>
      <c r="P14" s="177">
        <v>4</v>
      </c>
      <c r="Q14" s="177">
        <v>5</v>
      </c>
      <c r="R14" s="177">
        <v>1</v>
      </c>
      <c r="S14" s="177">
        <v>6</v>
      </c>
      <c r="T14" s="177">
        <v>2</v>
      </c>
      <c r="U14" s="177"/>
      <c r="V14" s="177">
        <v>4</v>
      </c>
      <c r="W14" s="177">
        <v>3</v>
      </c>
      <c r="X14" s="177">
        <v>23</v>
      </c>
      <c r="Y14" s="177"/>
      <c r="Z14" s="177">
        <v>3</v>
      </c>
      <c r="AA14" s="177"/>
      <c r="AB14" s="177">
        <v>2</v>
      </c>
      <c r="AC14" s="177">
        <v>5</v>
      </c>
      <c r="AD14" s="177">
        <v>3</v>
      </c>
      <c r="AE14" s="177">
        <v>5</v>
      </c>
      <c r="AF14" s="177">
        <v>4</v>
      </c>
      <c r="AG14" s="177">
        <v>4</v>
      </c>
      <c r="AH14" s="177">
        <v>2</v>
      </c>
      <c r="AI14" s="177">
        <v>0</v>
      </c>
      <c r="AJ14" s="177"/>
      <c r="AK14" s="177">
        <v>12</v>
      </c>
      <c r="AL14" s="177">
        <v>2</v>
      </c>
      <c r="AM14" s="177">
        <v>1</v>
      </c>
      <c r="AN14" s="177"/>
      <c r="AO14" s="177">
        <v>2</v>
      </c>
      <c r="AP14" s="177"/>
      <c r="AQ14" s="177">
        <v>0</v>
      </c>
      <c r="AR14" s="177">
        <v>0</v>
      </c>
      <c r="AT14" s="48">
        <f t="shared" si="10"/>
        <v>0</v>
      </c>
      <c r="AU14" s="48">
        <f t="shared" si="7"/>
        <v>41</v>
      </c>
      <c r="AV14" s="48">
        <f t="shared" si="8"/>
        <v>10</v>
      </c>
      <c r="AW14" s="48">
        <f t="shared" si="0"/>
        <v>12</v>
      </c>
      <c r="AX14" s="48">
        <f t="shared" si="1"/>
        <v>31</v>
      </c>
      <c r="AY14" s="48">
        <f t="shared" si="2"/>
        <v>21</v>
      </c>
      <c r="AZ14" s="48">
        <f t="shared" si="3"/>
        <v>2</v>
      </c>
      <c r="BA14" s="49">
        <f t="shared" si="4"/>
        <v>15</v>
      </c>
      <c r="BB14" s="48">
        <f t="shared" si="5"/>
        <v>2</v>
      </c>
      <c r="BC14" s="65">
        <f t="shared" si="9"/>
        <v>134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v>1</v>
      </c>
      <c r="E15" s="177">
        <v>0</v>
      </c>
      <c r="F15" s="177">
        <v>0</v>
      </c>
      <c r="G15" s="177">
        <v>0</v>
      </c>
      <c r="H15" s="177">
        <v>0</v>
      </c>
      <c r="I15" s="177">
        <v>0</v>
      </c>
      <c r="J15" s="177">
        <v>1</v>
      </c>
      <c r="K15" s="177">
        <v>0</v>
      </c>
      <c r="L15" s="177">
        <v>0</v>
      </c>
      <c r="M15" s="177">
        <v>0</v>
      </c>
      <c r="N15" s="177">
        <v>0</v>
      </c>
      <c r="O15" s="177">
        <v>0</v>
      </c>
      <c r="P15" s="177">
        <v>0</v>
      </c>
      <c r="Q15" s="177">
        <v>0</v>
      </c>
      <c r="R15" s="177">
        <v>0</v>
      </c>
      <c r="S15" s="177">
        <v>2</v>
      </c>
      <c r="T15" s="177">
        <v>0</v>
      </c>
      <c r="U15" s="177">
        <v>0</v>
      </c>
      <c r="V15" s="177">
        <v>0</v>
      </c>
      <c r="W15" s="177">
        <v>0</v>
      </c>
      <c r="X15" s="177">
        <v>20</v>
      </c>
      <c r="Y15" s="177">
        <v>0</v>
      </c>
      <c r="Z15" s="177">
        <v>0</v>
      </c>
      <c r="AA15" s="177">
        <v>0</v>
      </c>
      <c r="AB15" s="177">
        <v>0</v>
      </c>
      <c r="AC15" s="177">
        <v>0</v>
      </c>
      <c r="AD15" s="177">
        <v>0</v>
      </c>
      <c r="AE15" s="177">
        <v>0</v>
      </c>
      <c r="AF15" s="177">
        <v>0</v>
      </c>
      <c r="AG15" s="177">
        <v>0</v>
      </c>
      <c r="AH15" s="177">
        <v>0</v>
      </c>
      <c r="AI15" s="177">
        <v>0</v>
      </c>
      <c r="AJ15" s="177">
        <v>0</v>
      </c>
      <c r="AK15" s="177">
        <v>0</v>
      </c>
      <c r="AL15" s="177">
        <v>0</v>
      </c>
      <c r="AM15" s="177">
        <v>0</v>
      </c>
      <c r="AN15" s="177">
        <v>0</v>
      </c>
      <c r="AO15" s="177">
        <v>0</v>
      </c>
      <c r="AP15" s="177">
        <v>0</v>
      </c>
      <c r="AQ15" s="177">
        <v>0</v>
      </c>
      <c r="AR15" s="177">
        <v>0</v>
      </c>
      <c r="AT15" s="48">
        <f t="shared" si="10"/>
        <v>1</v>
      </c>
      <c r="AU15" s="48">
        <f t="shared" si="7"/>
        <v>1</v>
      </c>
      <c r="AV15" s="48">
        <f t="shared" si="8"/>
        <v>0</v>
      </c>
      <c r="AW15" s="48">
        <f t="shared" si="0"/>
        <v>2</v>
      </c>
      <c r="AX15" s="48">
        <f t="shared" si="1"/>
        <v>20</v>
      </c>
      <c r="AY15" s="48">
        <f t="shared" si="2"/>
        <v>0</v>
      </c>
      <c r="AZ15" s="48">
        <f t="shared" si="3"/>
        <v>0</v>
      </c>
      <c r="BA15" s="49">
        <f t="shared" si="4"/>
        <v>0</v>
      </c>
      <c r="BB15" s="48">
        <f t="shared" si="5"/>
        <v>0</v>
      </c>
      <c r="BC15" s="65">
        <f t="shared" si="9"/>
        <v>24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v>2</v>
      </c>
      <c r="E16" s="177">
        <v>0</v>
      </c>
      <c r="F16" s="177">
        <v>50</v>
      </c>
      <c r="G16" s="177">
        <v>0</v>
      </c>
      <c r="H16" s="177">
        <v>3</v>
      </c>
      <c r="I16" s="177">
        <v>0</v>
      </c>
      <c r="J16" s="177">
        <v>3</v>
      </c>
      <c r="K16" s="177">
        <v>0</v>
      </c>
      <c r="L16" s="177">
        <v>2</v>
      </c>
      <c r="M16" s="177">
        <v>0</v>
      </c>
      <c r="N16" s="177">
        <v>0</v>
      </c>
      <c r="O16" s="177">
        <v>0</v>
      </c>
      <c r="P16" s="177">
        <v>5</v>
      </c>
      <c r="Q16" s="177">
        <v>0</v>
      </c>
      <c r="R16" s="177">
        <v>1</v>
      </c>
      <c r="S16" s="177">
        <v>7</v>
      </c>
      <c r="T16" s="177">
        <v>1</v>
      </c>
      <c r="U16" s="177">
        <v>1</v>
      </c>
      <c r="V16" s="177">
        <v>5</v>
      </c>
      <c r="W16" s="177">
        <v>0</v>
      </c>
      <c r="X16" s="177">
        <v>1</v>
      </c>
      <c r="Y16" s="177">
        <v>0</v>
      </c>
      <c r="Z16" s="177">
        <v>0</v>
      </c>
      <c r="AA16" s="177">
        <v>0</v>
      </c>
      <c r="AB16" s="177">
        <v>0</v>
      </c>
      <c r="AC16" s="177">
        <v>6</v>
      </c>
      <c r="AD16" s="177">
        <v>0</v>
      </c>
      <c r="AE16" s="177">
        <v>1</v>
      </c>
      <c r="AF16" s="177">
        <v>1</v>
      </c>
      <c r="AG16" s="177">
        <v>3</v>
      </c>
      <c r="AH16" s="177">
        <v>7</v>
      </c>
      <c r="AI16" s="177">
        <v>0</v>
      </c>
      <c r="AJ16" s="177">
        <v>1</v>
      </c>
      <c r="AK16" s="177">
        <v>19</v>
      </c>
      <c r="AL16" s="177">
        <v>2</v>
      </c>
      <c r="AM16" s="177">
        <v>1</v>
      </c>
      <c r="AN16" s="177">
        <v>0</v>
      </c>
      <c r="AO16" s="177">
        <v>6</v>
      </c>
      <c r="AP16" s="177">
        <v>1</v>
      </c>
      <c r="AQ16" s="177">
        <v>3</v>
      </c>
      <c r="AR16" s="177">
        <v>4</v>
      </c>
      <c r="AT16" s="48">
        <f t="shared" si="10"/>
        <v>2</v>
      </c>
      <c r="AU16" s="48">
        <f t="shared" si="7"/>
        <v>58</v>
      </c>
      <c r="AV16" s="48">
        <f t="shared" si="8"/>
        <v>6</v>
      </c>
      <c r="AW16" s="48">
        <f t="shared" si="0"/>
        <v>14</v>
      </c>
      <c r="AX16" s="48">
        <f t="shared" si="1"/>
        <v>1</v>
      </c>
      <c r="AY16" s="48">
        <f t="shared" si="2"/>
        <v>11</v>
      </c>
      <c r="AZ16" s="48">
        <f t="shared" si="3"/>
        <v>8</v>
      </c>
      <c r="BA16" s="49">
        <f t="shared" si="4"/>
        <v>22</v>
      </c>
      <c r="BB16" s="48">
        <f t="shared" si="5"/>
        <v>14</v>
      </c>
      <c r="BC16" s="65">
        <f t="shared" si="9"/>
        <v>136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v>0</v>
      </c>
      <c r="E17" s="177"/>
      <c r="F17" s="177">
        <v>100</v>
      </c>
      <c r="G17" s="177">
        <v>4</v>
      </c>
      <c r="H17" s="177">
        <v>2</v>
      </c>
      <c r="I17" s="177">
        <v>3</v>
      </c>
      <c r="J17" s="177">
        <v>12</v>
      </c>
      <c r="K17" s="177">
        <v>0</v>
      </c>
      <c r="L17" s="177">
        <v>5</v>
      </c>
      <c r="M17" s="177">
        <v>5</v>
      </c>
      <c r="N17" s="177">
        <v>4</v>
      </c>
      <c r="O17" s="177"/>
      <c r="P17" s="177">
        <v>8</v>
      </c>
      <c r="Q17" s="177">
        <v>4</v>
      </c>
      <c r="R17" s="177">
        <v>4</v>
      </c>
      <c r="S17" s="177">
        <v>8</v>
      </c>
      <c r="T17" s="177">
        <v>0</v>
      </c>
      <c r="U17" s="177">
        <v>1</v>
      </c>
      <c r="V17" s="177">
        <v>3</v>
      </c>
      <c r="W17" s="177">
        <v>12</v>
      </c>
      <c r="X17" s="177">
        <v>44</v>
      </c>
      <c r="Y17" s="177">
        <v>4</v>
      </c>
      <c r="Z17" s="177">
        <v>5</v>
      </c>
      <c r="AA17" s="177">
        <v>4</v>
      </c>
      <c r="AB17" s="177">
        <v>15</v>
      </c>
      <c r="AC17" s="177">
        <v>14</v>
      </c>
      <c r="AD17" s="177">
        <v>2</v>
      </c>
      <c r="AE17" s="177">
        <v>3</v>
      </c>
      <c r="AF17" s="177">
        <v>3</v>
      </c>
      <c r="AG17" s="177">
        <v>6</v>
      </c>
      <c r="AH17" s="177">
        <v>17</v>
      </c>
      <c r="AI17" s="177">
        <v>5</v>
      </c>
      <c r="AJ17" s="177">
        <v>3</v>
      </c>
      <c r="AK17" s="177">
        <v>9</v>
      </c>
      <c r="AL17" s="177">
        <v>1</v>
      </c>
      <c r="AM17" s="177">
        <v>2</v>
      </c>
      <c r="AN17" s="177">
        <v>3</v>
      </c>
      <c r="AO17" s="177">
        <v>12</v>
      </c>
      <c r="AP17" s="177">
        <v>2</v>
      </c>
      <c r="AQ17" s="177">
        <v>2</v>
      </c>
      <c r="AR17" s="177">
        <v>8</v>
      </c>
      <c r="AT17" s="48">
        <f t="shared" si="10"/>
        <v>0</v>
      </c>
      <c r="AU17" s="48">
        <f t="shared" si="7"/>
        <v>135</v>
      </c>
      <c r="AV17" s="48">
        <f t="shared" si="8"/>
        <v>16</v>
      </c>
      <c r="AW17" s="48">
        <f t="shared" si="0"/>
        <v>12</v>
      </c>
      <c r="AX17" s="48">
        <f t="shared" si="1"/>
        <v>84</v>
      </c>
      <c r="AY17" s="48">
        <f t="shared" si="2"/>
        <v>28</v>
      </c>
      <c r="AZ17" s="48">
        <f t="shared" si="3"/>
        <v>25</v>
      </c>
      <c r="BA17" s="49">
        <f t="shared" si="4"/>
        <v>15</v>
      </c>
      <c r="BB17" s="48">
        <f t="shared" si="5"/>
        <v>24</v>
      </c>
      <c r="BC17" s="65">
        <f t="shared" si="9"/>
        <v>339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v>0</v>
      </c>
      <c r="E18" s="177"/>
      <c r="F18" s="177">
        <v>20</v>
      </c>
      <c r="G18" s="177">
        <v>4</v>
      </c>
      <c r="H18" s="177">
        <v>2</v>
      </c>
      <c r="I18" s="177">
        <v>0</v>
      </c>
      <c r="J18" s="177">
        <v>11</v>
      </c>
      <c r="K18" s="177"/>
      <c r="L18" s="177">
        <v>1</v>
      </c>
      <c r="M18" s="177">
        <v>3</v>
      </c>
      <c r="N18" s="177">
        <v>3</v>
      </c>
      <c r="O18" s="177"/>
      <c r="P18" s="177">
        <v>4</v>
      </c>
      <c r="Q18" s="177">
        <v>0</v>
      </c>
      <c r="R18" s="177">
        <v>3</v>
      </c>
      <c r="S18" s="177">
        <v>7</v>
      </c>
      <c r="T18" s="177">
        <v>3</v>
      </c>
      <c r="U18" s="177">
        <v>5</v>
      </c>
      <c r="V18" s="177">
        <v>3</v>
      </c>
      <c r="W18" s="177">
        <v>2</v>
      </c>
      <c r="X18" s="177">
        <v>12</v>
      </c>
      <c r="Y18" s="177">
        <v>0</v>
      </c>
      <c r="Z18" s="177">
        <v>3</v>
      </c>
      <c r="AA18" s="177">
        <v>2</v>
      </c>
      <c r="AB18" s="177">
        <v>0</v>
      </c>
      <c r="AC18" s="177">
        <v>2</v>
      </c>
      <c r="AD18" s="177">
        <v>1</v>
      </c>
      <c r="AE18" s="177">
        <v>4</v>
      </c>
      <c r="AF18" s="177">
        <v>3</v>
      </c>
      <c r="AG18" s="177">
        <v>0</v>
      </c>
      <c r="AH18" s="177">
        <v>4</v>
      </c>
      <c r="AI18" s="177">
        <v>0</v>
      </c>
      <c r="AJ18" s="177">
        <v>2</v>
      </c>
      <c r="AK18" s="177">
        <v>4</v>
      </c>
      <c r="AL18" s="177">
        <v>1</v>
      </c>
      <c r="AM18" s="177">
        <v>0</v>
      </c>
      <c r="AN18" s="177">
        <v>0</v>
      </c>
      <c r="AO18" s="177">
        <v>6</v>
      </c>
      <c r="AP18" s="177">
        <v>0</v>
      </c>
      <c r="AQ18" s="177"/>
      <c r="AR18" s="177">
        <v>3</v>
      </c>
      <c r="AT18" s="48">
        <f t="shared" si="10"/>
        <v>0</v>
      </c>
      <c r="AU18" s="48">
        <f t="shared" si="7"/>
        <v>44</v>
      </c>
      <c r="AV18" s="48">
        <f t="shared" si="8"/>
        <v>7</v>
      </c>
      <c r="AW18" s="48">
        <f t="shared" si="0"/>
        <v>18</v>
      </c>
      <c r="AX18" s="48">
        <f t="shared" si="1"/>
        <v>19</v>
      </c>
      <c r="AY18" s="48">
        <f t="shared" si="2"/>
        <v>10</v>
      </c>
      <c r="AZ18" s="48">
        <f t="shared" si="3"/>
        <v>6</v>
      </c>
      <c r="BA18" s="49">
        <f t="shared" si="4"/>
        <v>5</v>
      </c>
      <c r="BB18" s="48">
        <f t="shared" si="5"/>
        <v>9</v>
      </c>
      <c r="BC18" s="65">
        <f t="shared" si="9"/>
        <v>118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v>0</v>
      </c>
      <c r="E19" s="177"/>
      <c r="F19" s="177">
        <v>0</v>
      </c>
      <c r="G19" s="177">
        <v>2</v>
      </c>
      <c r="H19" s="177">
        <v>0</v>
      </c>
      <c r="I19" s="177">
        <v>0</v>
      </c>
      <c r="J19" s="177">
        <v>2</v>
      </c>
      <c r="K19" s="177">
        <v>1</v>
      </c>
      <c r="L19" s="177">
        <v>0</v>
      </c>
      <c r="M19" s="177">
        <v>0</v>
      </c>
      <c r="N19" s="177">
        <v>0</v>
      </c>
      <c r="O19" s="177"/>
      <c r="P19" s="177">
        <v>2</v>
      </c>
      <c r="Q19" s="177">
        <v>0</v>
      </c>
      <c r="R19" s="177">
        <v>0</v>
      </c>
      <c r="S19" s="177">
        <v>12</v>
      </c>
      <c r="T19" s="177">
        <v>0</v>
      </c>
      <c r="U19" s="177">
        <v>3</v>
      </c>
      <c r="V19" s="177">
        <v>0</v>
      </c>
      <c r="W19" s="177">
        <v>0</v>
      </c>
      <c r="X19" s="177">
        <v>0</v>
      </c>
      <c r="Y19" s="177">
        <v>0</v>
      </c>
      <c r="Z19" s="177">
        <v>0</v>
      </c>
      <c r="AA19" s="177">
        <v>0</v>
      </c>
      <c r="AB19" s="177">
        <v>0</v>
      </c>
      <c r="AC19" s="177">
        <v>0</v>
      </c>
      <c r="AD19" s="177">
        <v>0</v>
      </c>
      <c r="AE19" s="177">
        <v>4</v>
      </c>
      <c r="AF19" s="177">
        <v>3</v>
      </c>
      <c r="AG19" s="177">
        <v>1</v>
      </c>
      <c r="AH19" s="177">
        <v>0</v>
      </c>
      <c r="AI19" s="177">
        <v>0</v>
      </c>
      <c r="AJ19" s="177">
        <v>0</v>
      </c>
      <c r="AK19" s="177">
        <v>1</v>
      </c>
      <c r="AL19" s="177">
        <v>1</v>
      </c>
      <c r="AM19" s="177">
        <v>0</v>
      </c>
      <c r="AN19" s="177">
        <v>0</v>
      </c>
      <c r="AO19" s="177">
        <v>2</v>
      </c>
      <c r="AP19" s="177">
        <v>0</v>
      </c>
      <c r="AQ19" s="177">
        <v>0</v>
      </c>
      <c r="AR19" s="177">
        <v>0</v>
      </c>
      <c r="AT19" s="48">
        <f t="shared" si="10"/>
        <v>0</v>
      </c>
      <c r="AU19" s="48">
        <f t="shared" si="7"/>
        <v>5</v>
      </c>
      <c r="AV19" s="48">
        <f t="shared" si="8"/>
        <v>2</v>
      </c>
      <c r="AW19" s="48">
        <f>+SUM(S19:V19)</f>
        <v>15</v>
      </c>
      <c r="AX19" s="48">
        <f t="shared" si="1"/>
        <v>0</v>
      </c>
      <c r="AY19" s="48">
        <f t="shared" si="2"/>
        <v>8</v>
      </c>
      <c r="AZ19" s="48">
        <f t="shared" si="3"/>
        <v>0</v>
      </c>
      <c r="BA19" s="49">
        <f t="shared" si="4"/>
        <v>2</v>
      </c>
      <c r="BB19" s="48">
        <f t="shared" si="5"/>
        <v>2</v>
      </c>
      <c r="BC19" s="65">
        <f t="shared" si="9"/>
        <v>34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v>0</v>
      </c>
      <c r="E20" s="177"/>
      <c r="F20" s="177">
        <v>20</v>
      </c>
      <c r="G20" s="177">
        <v>6</v>
      </c>
      <c r="H20" s="177">
        <v>2</v>
      </c>
      <c r="I20" s="177">
        <v>0</v>
      </c>
      <c r="J20" s="177">
        <v>13</v>
      </c>
      <c r="K20" s="177">
        <v>1</v>
      </c>
      <c r="L20" s="177">
        <v>1</v>
      </c>
      <c r="M20" s="177">
        <v>3</v>
      </c>
      <c r="N20" s="177">
        <v>3</v>
      </c>
      <c r="O20" s="177"/>
      <c r="P20" s="177">
        <v>6</v>
      </c>
      <c r="Q20" s="177">
        <v>0</v>
      </c>
      <c r="R20" s="177">
        <v>3</v>
      </c>
      <c r="S20" s="177">
        <v>19</v>
      </c>
      <c r="T20" s="177">
        <v>3</v>
      </c>
      <c r="U20" s="177">
        <v>8</v>
      </c>
      <c r="V20" s="177">
        <v>3</v>
      </c>
      <c r="W20" s="177">
        <v>2</v>
      </c>
      <c r="X20" s="177">
        <v>12</v>
      </c>
      <c r="Y20" s="177">
        <v>0</v>
      </c>
      <c r="Z20" s="177">
        <v>3</v>
      </c>
      <c r="AA20" s="177">
        <v>2</v>
      </c>
      <c r="AB20" s="177">
        <v>0</v>
      </c>
      <c r="AC20" s="177">
        <v>2</v>
      </c>
      <c r="AD20" s="177">
        <v>1</v>
      </c>
      <c r="AE20" s="177">
        <v>8</v>
      </c>
      <c r="AF20" s="177">
        <v>6</v>
      </c>
      <c r="AG20" s="177">
        <v>1</v>
      </c>
      <c r="AH20" s="177">
        <v>4</v>
      </c>
      <c r="AI20" s="177">
        <v>0</v>
      </c>
      <c r="AJ20" s="177">
        <v>2</v>
      </c>
      <c r="AK20" s="177">
        <v>5</v>
      </c>
      <c r="AL20" s="177">
        <v>2</v>
      </c>
      <c r="AM20" s="177">
        <v>0</v>
      </c>
      <c r="AN20" s="177">
        <v>0</v>
      </c>
      <c r="AO20" s="177">
        <v>8</v>
      </c>
      <c r="AP20" s="177">
        <v>0</v>
      </c>
      <c r="AQ20" s="177">
        <v>0</v>
      </c>
      <c r="AR20" s="177">
        <v>3</v>
      </c>
      <c r="AT20" s="48">
        <f t="shared" si="10"/>
        <v>0</v>
      </c>
      <c r="AU20" s="48">
        <f t="shared" si="7"/>
        <v>49</v>
      </c>
      <c r="AV20" s="48">
        <f t="shared" si="8"/>
        <v>9</v>
      </c>
      <c r="AW20" s="48">
        <f t="shared" si="0"/>
        <v>33</v>
      </c>
      <c r="AX20" s="48">
        <f t="shared" si="1"/>
        <v>19</v>
      </c>
      <c r="AY20" s="48">
        <f t="shared" si="2"/>
        <v>18</v>
      </c>
      <c r="AZ20" s="48">
        <f t="shared" si="3"/>
        <v>6</v>
      </c>
      <c r="BA20" s="49">
        <f t="shared" si="4"/>
        <v>7</v>
      </c>
      <c r="BB20" s="48">
        <f t="shared" si="5"/>
        <v>11</v>
      </c>
      <c r="BC20" s="65">
        <f t="shared" si="9"/>
        <v>152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v>0</v>
      </c>
      <c r="E21" s="177">
        <v>0</v>
      </c>
      <c r="F21" s="177">
        <v>125</v>
      </c>
      <c r="G21" s="177">
        <v>0</v>
      </c>
      <c r="H21" s="177">
        <v>5</v>
      </c>
      <c r="I21" s="177">
        <v>5</v>
      </c>
      <c r="J21" s="177">
        <v>0</v>
      </c>
      <c r="K21" s="177">
        <v>0</v>
      </c>
      <c r="L21" s="177">
        <v>8</v>
      </c>
      <c r="M21" s="177">
        <v>0</v>
      </c>
      <c r="N21" s="177">
        <v>3</v>
      </c>
      <c r="O21" s="177">
        <v>0</v>
      </c>
      <c r="P21" s="177">
        <v>1</v>
      </c>
      <c r="Q21" s="177">
        <v>2</v>
      </c>
      <c r="R21" s="177">
        <v>4</v>
      </c>
      <c r="S21" s="177">
        <v>5</v>
      </c>
      <c r="T21" s="177">
        <v>2</v>
      </c>
      <c r="U21" s="177">
        <v>4</v>
      </c>
      <c r="V21" s="177">
        <v>6</v>
      </c>
      <c r="W21" s="177">
        <v>0</v>
      </c>
      <c r="X21" s="177">
        <v>0</v>
      </c>
      <c r="Y21" s="177">
        <v>0</v>
      </c>
      <c r="Z21" s="177">
        <v>2</v>
      </c>
      <c r="AA21" s="177">
        <v>0</v>
      </c>
      <c r="AB21" s="177">
        <v>0</v>
      </c>
      <c r="AC21" s="177">
        <v>11</v>
      </c>
      <c r="AD21" s="177">
        <v>4</v>
      </c>
      <c r="AE21" s="177">
        <v>3</v>
      </c>
      <c r="AF21" s="177">
        <v>5</v>
      </c>
      <c r="AG21" s="177">
        <v>4</v>
      </c>
      <c r="AH21" s="177">
        <v>24</v>
      </c>
      <c r="AI21" s="177">
        <v>4</v>
      </c>
      <c r="AJ21" s="177">
        <v>2</v>
      </c>
      <c r="AK21" s="177">
        <v>14</v>
      </c>
      <c r="AL21" s="177">
        <v>3</v>
      </c>
      <c r="AM21" s="177">
        <v>1</v>
      </c>
      <c r="AN21" s="177">
        <v>0</v>
      </c>
      <c r="AO21" s="177">
        <v>15</v>
      </c>
      <c r="AP21" s="177">
        <v>1</v>
      </c>
      <c r="AQ21" s="177">
        <v>4</v>
      </c>
      <c r="AR21" s="177">
        <v>5</v>
      </c>
      <c r="AT21" s="48">
        <f t="shared" si="10"/>
        <v>0</v>
      </c>
      <c r="AU21" s="48">
        <f t="shared" si="7"/>
        <v>146</v>
      </c>
      <c r="AV21" s="48">
        <f t="shared" si="8"/>
        <v>7</v>
      </c>
      <c r="AW21" s="48">
        <f t="shared" si="0"/>
        <v>17</v>
      </c>
      <c r="AX21" s="48">
        <f t="shared" si="1"/>
        <v>2</v>
      </c>
      <c r="AY21" s="48">
        <f t="shared" si="2"/>
        <v>27</v>
      </c>
      <c r="AZ21" s="48">
        <f t="shared" si="3"/>
        <v>30</v>
      </c>
      <c r="BA21" s="49">
        <f t="shared" si="4"/>
        <v>18</v>
      </c>
      <c r="BB21" s="48">
        <f t="shared" si="5"/>
        <v>25</v>
      </c>
      <c r="BC21" s="65">
        <f t="shared" si="9"/>
        <v>272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v>0</v>
      </c>
      <c r="E22" s="177">
        <v>0</v>
      </c>
      <c r="F22" s="177">
        <v>109</v>
      </c>
      <c r="G22" s="177">
        <v>28</v>
      </c>
      <c r="H22" s="177">
        <v>3</v>
      </c>
      <c r="I22" s="177">
        <v>8</v>
      </c>
      <c r="J22" s="177">
        <v>9</v>
      </c>
      <c r="K22" s="177">
        <v>1</v>
      </c>
      <c r="L22" s="177">
        <v>4</v>
      </c>
      <c r="M22" s="177">
        <v>8</v>
      </c>
      <c r="N22" s="177">
        <v>18</v>
      </c>
      <c r="O22" s="177">
        <v>0</v>
      </c>
      <c r="P22" s="177">
        <v>8</v>
      </c>
      <c r="Q22" s="177">
        <v>0</v>
      </c>
      <c r="R22" s="177">
        <v>5</v>
      </c>
      <c r="S22" s="177">
        <v>2</v>
      </c>
      <c r="T22" s="177">
        <v>9</v>
      </c>
      <c r="U22" s="177">
        <v>4</v>
      </c>
      <c r="V22" s="177">
        <v>21</v>
      </c>
      <c r="W22" s="177">
        <v>0</v>
      </c>
      <c r="X22" s="177">
        <v>3</v>
      </c>
      <c r="Y22" s="177">
        <v>0</v>
      </c>
      <c r="Z22" s="177">
        <v>1</v>
      </c>
      <c r="AA22" s="177">
        <v>0</v>
      </c>
      <c r="AB22" s="177">
        <v>0</v>
      </c>
      <c r="AC22" s="177">
        <v>23</v>
      </c>
      <c r="AD22" s="177">
        <v>9</v>
      </c>
      <c r="AE22" s="177">
        <v>13</v>
      </c>
      <c r="AF22" s="177">
        <v>14</v>
      </c>
      <c r="AG22" s="177">
        <v>8</v>
      </c>
      <c r="AH22" s="177">
        <v>14</v>
      </c>
      <c r="AI22" s="177">
        <v>2</v>
      </c>
      <c r="AJ22" s="177">
        <v>4</v>
      </c>
      <c r="AK22" s="177">
        <v>17</v>
      </c>
      <c r="AL22" s="177">
        <v>3</v>
      </c>
      <c r="AM22" s="177">
        <v>4</v>
      </c>
      <c r="AN22" s="177">
        <v>2</v>
      </c>
      <c r="AO22" s="177">
        <v>3</v>
      </c>
      <c r="AP22" s="177">
        <v>2</v>
      </c>
      <c r="AQ22" s="177">
        <v>2</v>
      </c>
      <c r="AR22" s="177">
        <v>0</v>
      </c>
      <c r="AT22" s="48">
        <f t="shared" si="10"/>
        <v>0</v>
      </c>
      <c r="AU22" s="48">
        <f t="shared" si="7"/>
        <v>188</v>
      </c>
      <c r="AV22" s="48">
        <f t="shared" si="8"/>
        <v>13</v>
      </c>
      <c r="AW22" s="48">
        <f t="shared" si="0"/>
        <v>36</v>
      </c>
      <c r="AX22" s="48">
        <f t="shared" si="1"/>
        <v>4</v>
      </c>
      <c r="AY22" s="48">
        <f t="shared" si="2"/>
        <v>67</v>
      </c>
      <c r="AZ22" s="48">
        <f t="shared" si="3"/>
        <v>20</v>
      </c>
      <c r="BA22" s="49">
        <f t="shared" si="4"/>
        <v>26</v>
      </c>
      <c r="BB22" s="48">
        <f t="shared" si="5"/>
        <v>7</v>
      </c>
      <c r="BC22" s="65">
        <f t="shared" si="9"/>
        <v>361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v>0</v>
      </c>
      <c r="E23" s="177">
        <v>0</v>
      </c>
      <c r="F23" s="177">
        <v>22</v>
      </c>
      <c r="G23" s="177">
        <v>5</v>
      </c>
      <c r="H23" s="177">
        <v>3</v>
      </c>
      <c r="I23" s="177">
        <v>4</v>
      </c>
      <c r="J23" s="177">
        <v>3</v>
      </c>
      <c r="K23" s="177">
        <v>0</v>
      </c>
      <c r="L23" s="177">
        <v>3</v>
      </c>
      <c r="M23" s="177">
        <v>0</v>
      </c>
      <c r="N23" s="177">
        <v>4</v>
      </c>
      <c r="O23" s="177">
        <v>0</v>
      </c>
      <c r="P23" s="177">
        <v>0</v>
      </c>
      <c r="Q23" s="177">
        <v>0</v>
      </c>
      <c r="R23" s="177">
        <v>0</v>
      </c>
      <c r="S23" s="177">
        <v>0</v>
      </c>
      <c r="T23" s="177">
        <v>0</v>
      </c>
      <c r="U23" s="177">
        <v>0</v>
      </c>
      <c r="V23" s="177">
        <v>0</v>
      </c>
      <c r="W23" s="177">
        <v>0</v>
      </c>
      <c r="X23" s="177">
        <v>0</v>
      </c>
      <c r="Y23" s="177">
        <v>0</v>
      </c>
      <c r="Z23" s="177">
        <v>0</v>
      </c>
      <c r="AA23" s="177">
        <v>0</v>
      </c>
      <c r="AB23" s="177">
        <v>0</v>
      </c>
      <c r="AC23" s="177">
        <v>0</v>
      </c>
      <c r="AD23" s="177">
        <v>0</v>
      </c>
      <c r="AE23" s="177">
        <v>0</v>
      </c>
      <c r="AF23" s="177">
        <v>0</v>
      </c>
      <c r="AG23" s="177">
        <v>0</v>
      </c>
      <c r="AH23" s="177">
        <v>0</v>
      </c>
      <c r="AI23" s="177">
        <v>0</v>
      </c>
      <c r="AJ23" s="177">
        <v>15</v>
      </c>
      <c r="AK23" s="177">
        <v>0</v>
      </c>
      <c r="AL23" s="177">
        <v>1</v>
      </c>
      <c r="AM23" s="177">
        <v>0</v>
      </c>
      <c r="AN23" s="177">
        <v>0</v>
      </c>
      <c r="AO23" s="177">
        <v>0</v>
      </c>
      <c r="AP23" s="177">
        <v>0</v>
      </c>
      <c r="AQ23" s="177">
        <v>0</v>
      </c>
      <c r="AR23" s="177">
        <v>0</v>
      </c>
      <c r="AT23" s="48">
        <f t="shared" si="10"/>
        <v>0</v>
      </c>
      <c r="AU23" s="48">
        <f t="shared" si="7"/>
        <v>44</v>
      </c>
      <c r="AV23" s="48">
        <f t="shared" si="8"/>
        <v>0</v>
      </c>
      <c r="AW23" s="48">
        <f t="shared" si="0"/>
        <v>0</v>
      </c>
      <c r="AX23" s="48">
        <f t="shared" si="1"/>
        <v>0</v>
      </c>
      <c r="AY23" s="48">
        <f t="shared" si="2"/>
        <v>0</v>
      </c>
      <c r="AZ23" s="48">
        <f t="shared" si="3"/>
        <v>15</v>
      </c>
      <c r="BA23" s="49">
        <f t="shared" si="4"/>
        <v>1</v>
      </c>
      <c r="BB23" s="48">
        <f t="shared" si="5"/>
        <v>0</v>
      </c>
      <c r="BC23" s="65">
        <f t="shared" si="9"/>
        <v>60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v>0</v>
      </c>
      <c r="E24" s="177"/>
      <c r="F24" s="177">
        <v>97</v>
      </c>
      <c r="G24" s="177">
        <v>4</v>
      </c>
      <c r="H24" s="177">
        <v>4</v>
      </c>
      <c r="I24" s="177">
        <v>5</v>
      </c>
      <c r="J24" s="177">
        <v>7</v>
      </c>
      <c r="K24" s="177">
        <v>0</v>
      </c>
      <c r="L24" s="177">
        <v>6</v>
      </c>
      <c r="M24" s="177">
        <v>0</v>
      </c>
      <c r="N24" s="177">
        <v>3</v>
      </c>
      <c r="O24" s="177"/>
      <c r="P24" s="177">
        <v>4</v>
      </c>
      <c r="Q24" s="177">
        <v>3</v>
      </c>
      <c r="R24" s="177">
        <v>3</v>
      </c>
      <c r="S24" s="177">
        <v>2</v>
      </c>
      <c r="T24" s="177">
        <v>1</v>
      </c>
      <c r="U24" s="177">
        <v>3</v>
      </c>
      <c r="V24" s="177">
        <v>5</v>
      </c>
      <c r="W24" s="177">
        <v>10</v>
      </c>
      <c r="X24" s="177">
        <v>34</v>
      </c>
      <c r="Y24" s="177">
        <v>1</v>
      </c>
      <c r="Z24" s="177">
        <v>9</v>
      </c>
      <c r="AA24" s="177">
        <v>2</v>
      </c>
      <c r="AB24" s="177">
        <v>4</v>
      </c>
      <c r="AC24" s="177">
        <v>10</v>
      </c>
      <c r="AD24" s="177">
        <v>4</v>
      </c>
      <c r="AE24" s="177">
        <v>2</v>
      </c>
      <c r="AF24" s="177">
        <v>5</v>
      </c>
      <c r="AG24" s="177">
        <v>5</v>
      </c>
      <c r="AH24" s="177">
        <v>18</v>
      </c>
      <c r="AI24" s="177">
        <v>3</v>
      </c>
      <c r="AJ24" s="177">
        <v>2</v>
      </c>
      <c r="AK24" s="177">
        <v>6</v>
      </c>
      <c r="AL24" s="177">
        <v>1</v>
      </c>
      <c r="AM24" s="177">
        <v>1</v>
      </c>
      <c r="AN24" s="177">
        <v>1</v>
      </c>
      <c r="AO24" s="177">
        <v>19</v>
      </c>
      <c r="AP24" s="177">
        <v>0</v>
      </c>
      <c r="AQ24" s="177">
        <v>1</v>
      </c>
      <c r="AR24" s="177">
        <v>7</v>
      </c>
      <c r="AT24" s="48">
        <f t="shared" si="10"/>
        <v>0</v>
      </c>
      <c r="AU24" s="48">
        <f t="shared" si="7"/>
        <v>126</v>
      </c>
      <c r="AV24" s="48">
        <f t="shared" si="8"/>
        <v>10</v>
      </c>
      <c r="AW24" s="48">
        <f t="shared" si="0"/>
        <v>11</v>
      </c>
      <c r="AX24" s="48">
        <f t="shared" si="1"/>
        <v>60</v>
      </c>
      <c r="AY24" s="48">
        <f t="shared" si="2"/>
        <v>26</v>
      </c>
      <c r="AZ24" s="48">
        <f t="shared" si="3"/>
        <v>23</v>
      </c>
      <c r="BA24" s="49">
        <f t="shared" si="4"/>
        <v>9</v>
      </c>
      <c r="BB24" s="48">
        <f t="shared" si="5"/>
        <v>27</v>
      </c>
      <c r="BC24" s="65">
        <f t="shared" si="9"/>
        <v>292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v>0</v>
      </c>
      <c r="E25" s="177"/>
      <c r="F25" s="177">
        <v>92</v>
      </c>
      <c r="G25" s="177">
        <v>5</v>
      </c>
      <c r="H25" s="177">
        <v>7</v>
      </c>
      <c r="I25" s="177">
        <v>3</v>
      </c>
      <c r="J25" s="177">
        <v>13</v>
      </c>
      <c r="K25" s="177">
        <v>1</v>
      </c>
      <c r="L25" s="177">
        <v>2</v>
      </c>
      <c r="M25" s="177">
        <v>5</v>
      </c>
      <c r="N25" s="177">
        <v>8</v>
      </c>
      <c r="O25" s="177"/>
      <c r="P25" s="177">
        <v>3</v>
      </c>
      <c r="Q25" s="177">
        <v>0</v>
      </c>
      <c r="R25" s="177">
        <v>0</v>
      </c>
      <c r="S25" s="177">
        <v>11</v>
      </c>
      <c r="T25" s="177">
        <v>0</v>
      </c>
      <c r="U25" s="177">
        <v>7</v>
      </c>
      <c r="V25" s="177">
        <v>4</v>
      </c>
      <c r="W25" s="177">
        <v>9</v>
      </c>
      <c r="X25" s="177">
        <v>32</v>
      </c>
      <c r="Y25" s="177">
        <v>3</v>
      </c>
      <c r="Z25" s="177">
        <v>8</v>
      </c>
      <c r="AA25" s="177">
        <v>1</v>
      </c>
      <c r="AB25" s="177">
        <v>2</v>
      </c>
      <c r="AC25" s="177">
        <v>13</v>
      </c>
      <c r="AD25" s="177">
        <v>6</v>
      </c>
      <c r="AE25" s="177">
        <v>4</v>
      </c>
      <c r="AF25" s="177">
        <v>9</v>
      </c>
      <c r="AG25" s="177">
        <v>9</v>
      </c>
      <c r="AH25" s="177">
        <v>17</v>
      </c>
      <c r="AI25" s="177">
        <v>3</v>
      </c>
      <c r="AJ25" s="177">
        <v>6</v>
      </c>
      <c r="AK25" s="177">
        <v>7</v>
      </c>
      <c r="AL25" s="177">
        <v>1</v>
      </c>
      <c r="AM25" s="177">
        <v>1</v>
      </c>
      <c r="AN25" s="177">
        <v>3</v>
      </c>
      <c r="AO25" s="177">
        <v>14</v>
      </c>
      <c r="AP25" s="177">
        <v>2</v>
      </c>
      <c r="AQ25" s="177">
        <v>0</v>
      </c>
      <c r="AR25" s="177">
        <v>10</v>
      </c>
      <c r="AT25" s="48">
        <f t="shared" si="10"/>
        <v>0</v>
      </c>
      <c r="AU25" s="48">
        <f t="shared" si="7"/>
        <v>136</v>
      </c>
      <c r="AV25" s="48">
        <f t="shared" si="8"/>
        <v>3</v>
      </c>
      <c r="AW25" s="48">
        <f t="shared" si="0"/>
        <v>22</v>
      </c>
      <c r="AX25" s="48">
        <f t="shared" si="1"/>
        <v>55</v>
      </c>
      <c r="AY25" s="48">
        <f t="shared" si="2"/>
        <v>41</v>
      </c>
      <c r="AZ25" s="48">
        <f t="shared" si="3"/>
        <v>26</v>
      </c>
      <c r="BA25" s="49">
        <f t="shared" si="4"/>
        <v>12</v>
      </c>
      <c r="BB25" s="48">
        <f t="shared" si="5"/>
        <v>26</v>
      </c>
      <c r="BC25" s="65">
        <f t="shared" si="9"/>
        <v>321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v>0</v>
      </c>
      <c r="E26" s="177"/>
      <c r="F26" s="177">
        <v>70</v>
      </c>
      <c r="G26" s="177">
        <v>4</v>
      </c>
      <c r="H26" s="177">
        <v>3</v>
      </c>
      <c r="I26" s="177">
        <v>2</v>
      </c>
      <c r="J26" s="177">
        <v>2</v>
      </c>
      <c r="K26" s="177">
        <v>1</v>
      </c>
      <c r="L26" s="177">
        <v>0</v>
      </c>
      <c r="M26" s="177">
        <v>2</v>
      </c>
      <c r="N26" s="177">
        <v>3</v>
      </c>
      <c r="O26" s="177"/>
      <c r="P26" s="177">
        <v>1</v>
      </c>
      <c r="Q26" s="177">
        <v>2</v>
      </c>
      <c r="R26" s="177">
        <v>2</v>
      </c>
      <c r="S26" s="177">
        <v>7</v>
      </c>
      <c r="T26" s="177">
        <v>0</v>
      </c>
      <c r="U26" s="177">
        <v>1</v>
      </c>
      <c r="V26" s="177">
        <v>1</v>
      </c>
      <c r="W26" s="177">
        <v>3</v>
      </c>
      <c r="X26" s="177">
        <v>7</v>
      </c>
      <c r="Y26" s="177">
        <v>1</v>
      </c>
      <c r="Z26" s="177">
        <v>12</v>
      </c>
      <c r="AA26" s="177">
        <v>2</v>
      </c>
      <c r="AB26" s="177">
        <v>4</v>
      </c>
      <c r="AC26" s="177">
        <v>10</v>
      </c>
      <c r="AD26" s="177">
        <v>1</v>
      </c>
      <c r="AE26" s="177">
        <v>6</v>
      </c>
      <c r="AF26" s="177">
        <v>2</v>
      </c>
      <c r="AG26" s="177">
        <v>4</v>
      </c>
      <c r="AH26" s="177">
        <v>10</v>
      </c>
      <c r="AI26" s="177">
        <v>6</v>
      </c>
      <c r="AJ26" s="177">
        <v>2</v>
      </c>
      <c r="AK26" s="177">
        <v>9</v>
      </c>
      <c r="AL26" s="177">
        <v>2</v>
      </c>
      <c r="AM26" s="177">
        <v>0</v>
      </c>
      <c r="AN26" s="177">
        <v>0</v>
      </c>
      <c r="AO26" s="177">
        <v>6</v>
      </c>
      <c r="AP26" s="177">
        <v>0</v>
      </c>
      <c r="AQ26" s="177">
        <v>1</v>
      </c>
      <c r="AR26" s="177">
        <v>3</v>
      </c>
      <c r="AT26" s="48">
        <f t="shared" si="10"/>
        <v>0</v>
      </c>
      <c r="AU26" s="48">
        <f t="shared" si="7"/>
        <v>87</v>
      </c>
      <c r="AV26" s="48">
        <f t="shared" si="8"/>
        <v>5</v>
      </c>
      <c r="AW26" s="48">
        <f t="shared" si="0"/>
        <v>9</v>
      </c>
      <c r="AX26" s="48">
        <f t="shared" si="1"/>
        <v>29</v>
      </c>
      <c r="AY26" s="48">
        <f t="shared" si="2"/>
        <v>23</v>
      </c>
      <c r="AZ26" s="48">
        <f t="shared" si="3"/>
        <v>18</v>
      </c>
      <c r="BA26" s="49">
        <f t="shared" si="4"/>
        <v>11</v>
      </c>
      <c r="BB26" s="48">
        <f t="shared" si="5"/>
        <v>10</v>
      </c>
      <c r="BC26" s="65">
        <f t="shared" si="9"/>
        <v>192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v>0</v>
      </c>
      <c r="E27" s="177"/>
      <c r="F27" s="177">
        <v>259</v>
      </c>
      <c r="G27" s="177">
        <v>13</v>
      </c>
      <c r="H27" s="177">
        <v>14</v>
      </c>
      <c r="I27" s="177">
        <v>10</v>
      </c>
      <c r="J27" s="177">
        <v>22</v>
      </c>
      <c r="K27" s="177">
        <v>2</v>
      </c>
      <c r="L27" s="177">
        <v>8</v>
      </c>
      <c r="M27" s="177">
        <v>7</v>
      </c>
      <c r="N27" s="177">
        <v>14</v>
      </c>
      <c r="O27" s="177"/>
      <c r="P27" s="177">
        <v>8</v>
      </c>
      <c r="Q27" s="177">
        <v>5</v>
      </c>
      <c r="R27" s="177">
        <v>5</v>
      </c>
      <c r="S27" s="177">
        <v>20</v>
      </c>
      <c r="T27" s="177">
        <v>1</v>
      </c>
      <c r="U27" s="177">
        <v>11</v>
      </c>
      <c r="V27" s="177">
        <v>10</v>
      </c>
      <c r="W27" s="177">
        <v>22</v>
      </c>
      <c r="X27" s="177">
        <v>73</v>
      </c>
      <c r="Y27" s="177">
        <v>5</v>
      </c>
      <c r="Z27" s="177">
        <v>29</v>
      </c>
      <c r="AA27" s="177">
        <v>5</v>
      </c>
      <c r="AB27" s="177">
        <v>10</v>
      </c>
      <c r="AC27" s="177">
        <v>33</v>
      </c>
      <c r="AD27" s="177">
        <v>11</v>
      </c>
      <c r="AE27" s="177">
        <v>12</v>
      </c>
      <c r="AF27" s="177">
        <v>16</v>
      </c>
      <c r="AG27" s="177">
        <v>18</v>
      </c>
      <c r="AH27" s="177">
        <v>45</v>
      </c>
      <c r="AI27" s="177">
        <v>12</v>
      </c>
      <c r="AJ27" s="177">
        <v>10</v>
      </c>
      <c r="AK27" s="177">
        <v>22</v>
      </c>
      <c r="AL27" s="177">
        <v>4</v>
      </c>
      <c r="AM27" s="177">
        <v>2</v>
      </c>
      <c r="AN27" s="177">
        <v>4</v>
      </c>
      <c r="AO27" s="177">
        <v>39</v>
      </c>
      <c r="AP27" s="177">
        <v>2</v>
      </c>
      <c r="AQ27" s="177">
        <v>2</v>
      </c>
      <c r="AR27" s="177">
        <v>20</v>
      </c>
      <c r="AT27" s="48">
        <f t="shared" si="10"/>
        <v>0</v>
      </c>
      <c r="AU27" s="48">
        <f t="shared" si="7"/>
        <v>349</v>
      </c>
      <c r="AV27" s="48">
        <f t="shared" si="8"/>
        <v>18</v>
      </c>
      <c r="AW27" s="48">
        <f t="shared" si="0"/>
        <v>42</v>
      </c>
      <c r="AX27" s="48">
        <f t="shared" si="1"/>
        <v>144</v>
      </c>
      <c r="AY27" s="48">
        <f t="shared" si="2"/>
        <v>90</v>
      </c>
      <c r="AZ27" s="48">
        <f t="shared" si="3"/>
        <v>67</v>
      </c>
      <c r="BA27" s="49">
        <f t="shared" si="4"/>
        <v>32</v>
      </c>
      <c r="BB27" s="48">
        <f t="shared" si="5"/>
        <v>63</v>
      </c>
      <c r="BC27" s="65">
        <f t="shared" si="9"/>
        <v>805</v>
      </c>
    </row>
  </sheetData>
  <sheetProtection selectLockedCells="1"/>
  <conditionalFormatting sqref="B3:AR3">
    <cfRule type="expression" dxfId="49" priority="2">
      <formula>_xludf.MOD(_xludf.ROW(),2)=0</formula>
    </cfRule>
  </conditionalFormatting>
  <conditionalFormatting sqref="A3">
    <cfRule type="expression" dxfId="48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605D-B37E-4CF7-8094-7581E55DBC22}">
  <dimension ref="A1:BP27"/>
  <sheetViews>
    <sheetView showGridLines="0" zoomScale="80" zoomScaleNormal="80" workbookViewId="0">
      <pane xSplit="3" ySplit="3" topLeftCell="D4" activePane="bottomRight" state="frozen"/>
      <selection activeCell="D4" sqref="D4:AR27"/>
      <selection pane="topRight" activeCell="D4" sqref="D4:AR27"/>
      <selection pane="bottomLeft" activeCell="D4" sqref="D4:AR27"/>
      <selection pane="bottomRight" activeCell="H36" sqref="H36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.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 t="str">
        <f>"INDICADORES   " &amp; Config!B15&amp;"   "&amp;Config!E12</f>
        <v>INDICADORES   RED   2022</v>
      </c>
      <c r="C2" s="181"/>
      <c r="G2" s="34"/>
      <c r="H2" s="34"/>
      <c r="K2" s="35"/>
      <c r="L2" s="1"/>
      <c r="M2" s="1"/>
      <c r="N2" s="63">
        <v>27097</v>
      </c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19</v>
      </c>
      <c r="E3" s="52" t="s">
        <v>211</v>
      </c>
      <c r="F3" s="52" t="s">
        <v>20</v>
      </c>
      <c r="G3" s="52" t="s">
        <v>21</v>
      </c>
      <c r="H3" s="52" t="s">
        <v>22</v>
      </c>
      <c r="I3" s="52" t="s">
        <v>23</v>
      </c>
      <c r="J3" s="52" t="s">
        <v>24</v>
      </c>
      <c r="K3" s="52" t="s">
        <v>25</v>
      </c>
      <c r="L3" s="52" t="s">
        <v>26</v>
      </c>
      <c r="M3" s="52" t="s">
        <v>27</v>
      </c>
      <c r="N3" s="52" t="s">
        <v>73</v>
      </c>
      <c r="O3" s="52" t="s">
        <v>212</v>
      </c>
      <c r="P3" s="52" t="s">
        <v>32</v>
      </c>
      <c r="Q3" s="52" t="s">
        <v>33</v>
      </c>
      <c r="R3" s="52" t="s">
        <v>34</v>
      </c>
      <c r="S3" s="52" t="s">
        <v>38</v>
      </c>
      <c r="T3" s="52" t="s">
        <v>39</v>
      </c>
      <c r="U3" s="52" t="s">
        <v>40</v>
      </c>
      <c r="V3" s="52" t="s">
        <v>41</v>
      </c>
      <c r="W3" s="52" t="s">
        <v>42</v>
      </c>
      <c r="X3" s="52" t="s">
        <v>43</v>
      </c>
      <c r="Y3" s="52" t="s">
        <v>44</v>
      </c>
      <c r="Z3" s="52" t="s">
        <v>45</v>
      </c>
      <c r="AA3" s="52" t="s">
        <v>46</v>
      </c>
      <c r="AB3" s="52" t="s">
        <v>47</v>
      </c>
      <c r="AC3" s="52" t="s">
        <v>48</v>
      </c>
      <c r="AD3" s="52" t="s">
        <v>49</v>
      </c>
      <c r="AE3" s="52" t="s">
        <v>50</v>
      </c>
      <c r="AF3" s="52" t="s">
        <v>51</v>
      </c>
      <c r="AG3" s="52" t="s">
        <v>52</v>
      </c>
      <c r="AH3" s="52" t="s">
        <v>35</v>
      </c>
      <c r="AI3" s="52" t="s">
        <v>36</v>
      </c>
      <c r="AJ3" s="52" t="s">
        <v>37</v>
      </c>
      <c r="AK3" s="52" t="s">
        <v>28</v>
      </c>
      <c r="AL3" s="52" t="s">
        <v>29</v>
      </c>
      <c r="AM3" s="52" t="s">
        <v>30</v>
      </c>
      <c r="AN3" s="52" t="s">
        <v>31</v>
      </c>
      <c r="AO3" s="52" t="s">
        <v>3</v>
      </c>
      <c r="AP3" s="52" t="s">
        <v>4</v>
      </c>
      <c r="AQ3" s="52" t="s">
        <v>5</v>
      </c>
      <c r="AR3" s="52" t="s">
        <v>18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>
        <v>0</v>
      </c>
      <c r="E4" s="177">
        <v>0</v>
      </c>
      <c r="F4" s="177">
        <v>120</v>
      </c>
      <c r="G4" s="177">
        <v>5</v>
      </c>
      <c r="H4" s="177">
        <v>2</v>
      </c>
      <c r="I4" s="177">
        <v>8</v>
      </c>
      <c r="J4" s="177">
        <v>11</v>
      </c>
      <c r="K4" s="177">
        <v>1</v>
      </c>
      <c r="L4" s="177">
        <v>3</v>
      </c>
      <c r="M4" s="177">
        <v>2</v>
      </c>
      <c r="N4" s="177">
        <v>11</v>
      </c>
      <c r="O4" s="177">
        <v>0</v>
      </c>
      <c r="P4" s="177">
        <v>6</v>
      </c>
      <c r="Q4" s="177">
        <v>2</v>
      </c>
      <c r="R4" s="177">
        <v>6</v>
      </c>
      <c r="S4" s="177">
        <v>20</v>
      </c>
      <c r="T4" s="177">
        <v>6</v>
      </c>
      <c r="U4" s="177">
        <v>5</v>
      </c>
      <c r="V4" s="177">
        <v>8</v>
      </c>
      <c r="W4" s="177">
        <v>6</v>
      </c>
      <c r="X4" s="177">
        <v>42</v>
      </c>
      <c r="Y4" s="177">
        <v>1</v>
      </c>
      <c r="Z4" s="177">
        <v>5</v>
      </c>
      <c r="AA4" s="177">
        <v>1</v>
      </c>
      <c r="AB4" s="177">
        <v>2</v>
      </c>
      <c r="AC4" s="177">
        <v>8</v>
      </c>
      <c r="AD4" s="177">
        <v>0</v>
      </c>
      <c r="AE4" s="177">
        <v>8</v>
      </c>
      <c r="AF4" s="177">
        <v>3</v>
      </c>
      <c r="AG4" s="177">
        <v>3</v>
      </c>
      <c r="AH4" s="177">
        <v>4</v>
      </c>
      <c r="AI4" s="177">
        <v>0</v>
      </c>
      <c r="AJ4" s="177">
        <v>5</v>
      </c>
      <c r="AK4" s="177">
        <v>13</v>
      </c>
      <c r="AL4" s="177">
        <v>2</v>
      </c>
      <c r="AM4" s="177">
        <v>1</v>
      </c>
      <c r="AN4" s="177">
        <v>2</v>
      </c>
      <c r="AO4" s="177">
        <v>22</v>
      </c>
      <c r="AP4" s="177">
        <v>0</v>
      </c>
      <c r="AQ4" s="177">
        <v>3</v>
      </c>
      <c r="AR4" s="177">
        <v>7</v>
      </c>
      <c r="AT4" s="48">
        <f>SUM(D4)</f>
        <v>0</v>
      </c>
      <c r="AU4" s="48">
        <f>+SUM(F4:O4)</f>
        <v>163</v>
      </c>
      <c r="AV4" s="48">
        <f>+SUM(P4:R4)</f>
        <v>14</v>
      </c>
      <c r="AW4" s="48">
        <f t="shared" ref="AW4:AW27" si="0">+SUM(S4:V4)</f>
        <v>39</v>
      </c>
      <c r="AX4" s="48">
        <f t="shared" ref="AX4:AX27" si="1">+SUM(W4:AB4)</f>
        <v>57</v>
      </c>
      <c r="AY4" s="48">
        <f t="shared" ref="AY4:AY27" si="2">+SUM(AC4:AG4)</f>
        <v>22</v>
      </c>
      <c r="AZ4" s="48">
        <f t="shared" ref="AZ4:AZ27" si="3">+SUM(AH4:AJ4)</f>
        <v>9</v>
      </c>
      <c r="BA4" s="49">
        <f t="shared" ref="BA4:BA27" si="4">+SUM(AK4:AN4)</f>
        <v>18</v>
      </c>
      <c r="BB4" s="48">
        <f t="shared" ref="BB4:BB27" si="5">+SUM(AO4:AR4)</f>
        <v>32</v>
      </c>
      <c r="BC4" s="65">
        <f>SUM(AT4:BB4)</f>
        <v>354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v>7</v>
      </c>
      <c r="E5" s="177">
        <v>0</v>
      </c>
      <c r="F5" s="177">
        <v>12</v>
      </c>
      <c r="G5" s="177">
        <v>0</v>
      </c>
      <c r="H5" s="177">
        <v>0</v>
      </c>
      <c r="I5" s="177">
        <v>0</v>
      </c>
      <c r="J5" s="177">
        <v>0</v>
      </c>
      <c r="K5" s="177">
        <v>0</v>
      </c>
      <c r="L5" s="177">
        <v>0</v>
      </c>
      <c r="M5" s="177">
        <v>0</v>
      </c>
      <c r="N5" s="177">
        <v>1</v>
      </c>
      <c r="O5" s="177">
        <v>0</v>
      </c>
      <c r="P5" s="177">
        <v>0</v>
      </c>
      <c r="Q5" s="177">
        <v>0</v>
      </c>
      <c r="R5" s="177">
        <v>0</v>
      </c>
      <c r="S5" s="177">
        <v>0</v>
      </c>
      <c r="T5" s="177">
        <v>0</v>
      </c>
      <c r="U5" s="177">
        <v>0</v>
      </c>
      <c r="V5" s="177">
        <v>0</v>
      </c>
      <c r="W5" s="177">
        <v>0</v>
      </c>
      <c r="X5" s="177">
        <v>2</v>
      </c>
      <c r="Y5" s="177">
        <v>0</v>
      </c>
      <c r="Z5" s="177">
        <v>0</v>
      </c>
      <c r="AA5" s="177">
        <v>0</v>
      </c>
      <c r="AB5" s="177">
        <v>0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4</v>
      </c>
      <c r="AI5" s="177">
        <v>2</v>
      </c>
      <c r="AJ5" s="177">
        <v>0</v>
      </c>
      <c r="AK5" s="177">
        <v>0</v>
      </c>
      <c r="AL5" s="177">
        <v>0</v>
      </c>
      <c r="AM5" s="177">
        <v>0</v>
      </c>
      <c r="AN5" s="177">
        <v>0</v>
      </c>
      <c r="AO5" s="177">
        <v>0</v>
      </c>
      <c r="AP5" s="177">
        <v>0</v>
      </c>
      <c r="AQ5" s="177">
        <v>0</v>
      </c>
      <c r="AR5" s="177">
        <v>0</v>
      </c>
      <c r="AT5" s="48">
        <f t="shared" ref="AT5:AT8" si="6">SUM(D5)</f>
        <v>7</v>
      </c>
      <c r="AU5" s="48">
        <f t="shared" ref="AU5:AU27" si="7">+SUM(F5:O5)</f>
        <v>13</v>
      </c>
      <c r="AV5" s="48">
        <f t="shared" ref="AV5:AV27" si="8">+SUM(P5:R5)</f>
        <v>0</v>
      </c>
      <c r="AW5" s="48">
        <f t="shared" si="0"/>
        <v>0</v>
      </c>
      <c r="AX5" s="48">
        <f t="shared" si="1"/>
        <v>2</v>
      </c>
      <c r="AY5" s="48">
        <f t="shared" si="2"/>
        <v>0</v>
      </c>
      <c r="AZ5" s="48">
        <f t="shared" si="3"/>
        <v>6</v>
      </c>
      <c r="BA5" s="49">
        <f t="shared" si="4"/>
        <v>0</v>
      </c>
      <c r="BB5" s="48">
        <f t="shared" si="5"/>
        <v>0</v>
      </c>
      <c r="BC5" s="65">
        <f t="shared" ref="BC5:BC27" si="9">SUM(AT5:BB5)</f>
        <v>28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v>22</v>
      </c>
      <c r="E6" s="177">
        <v>0</v>
      </c>
      <c r="F6" s="177">
        <v>8</v>
      </c>
      <c r="G6" s="177">
        <v>0</v>
      </c>
      <c r="H6" s="177">
        <v>0</v>
      </c>
      <c r="I6" s="177">
        <v>1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0</v>
      </c>
      <c r="T6" s="177">
        <v>0</v>
      </c>
      <c r="U6" s="177">
        <v>0</v>
      </c>
      <c r="V6" s="177">
        <v>0</v>
      </c>
      <c r="W6" s="177">
        <v>1</v>
      </c>
      <c r="X6" s="177">
        <v>3</v>
      </c>
      <c r="Y6" s="177">
        <v>0</v>
      </c>
      <c r="Z6" s="177">
        <v>0</v>
      </c>
      <c r="AA6" s="177">
        <v>0</v>
      </c>
      <c r="AB6" s="177">
        <v>0</v>
      </c>
      <c r="AC6" s="177">
        <v>1</v>
      </c>
      <c r="AD6" s="177">
        <v>0</v>
      </c>
      <c r="AE6" s="177">
        <v>2</v>
      </c>
      <c r="AF6" s="177">
        <v>0</v>
      </c>
      <c r="AG6" s="177">
        <v>1</v>
      </c>
      <c r="AH6" s="177">
        <v>3</v>
      </c>
      <c r="AI6" s="177">
        <v>2</v>
      </c>
      <c r="AJ6" s="177">
        <v>0</v>
      </c>
      <c r="AK6" s="177">
        <v>1</v>
      </c>
      <c r="AL6" s="177">
        <v>0</v>
      </c>
      <c r="AM6" s="177">
        <v>0</v>
      </c>
      <c r="AN6" s="177">
        <v>0</v>
      </c>
      <c r="AO6" s="177">
        <v>2</v>
      </c>
      <c r="AP6" s="177">
        <v>0</v>
      </c>
      <c r="AQ6" s="177">
        <v>0</v>
      </c>
      <c r="AR6" s="177">
        <v>0</v>
      </c>
      <c r="AT6" s="48">
        <f t="shared" si="6"/>
        <v>22</v>
      </c>
      <c r="AU6" s="48">
        <f t="shared" si="7"/>
        <v>9</v>
      </c>
      <c r="AV6" s="48">
        <f t="shared" si="8"/>
        <v>0</v>
      </c>
      <c r="AW6" s="48">
        <f t="shared" si="0"/>
        <v>0</v>
      </c>
      <c r="AX6" s="48">
        <f t="shared" si="1"/>
        <v>4</v>
      </c>
      <c r="AY6" s="48">
        <f t="shared" si="2"/>
        <v>4</v>
      </c>
      <c r="AZ6" s="48">
        <f t="shared" si="3"/>
        <v>5</v>
      </c>
      <c r="BA6" s="49">
        <f t="shared" si="4"/>
        <v>1</v>
      </c>
      <c r="BB6" s="48">
        <f t="shared" si="5"/>
        <v>2</v>
      </c>
      <c r="BC6" s="65">
        <f t="shared" si="9"/>
        <v>47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v>0</v>
      </c>
      <c r="E7" s="177">
        <v>0</v>
      </c>
      <c r="F7" s="177">
        <v>7</v>
      </c>
      <c r="G7" s="177">
        <v>3</v>
      </c>
      <c r="H7" s="177">
        <v>0</v>
      </c>
      <c r="I7" s="177">
        <v>1</v>
      </c>
      <c r="J7" s="177">
        <v>3</v>
      </c>
      <c r="K7" s="177">
        <v>1</v>
      </c>
      <c r="L7" s="177">
        <v>3</v>
      </c>
      <c r="M7" s="177">
        <v>2</v>
      </c>
      <c r="N7" s="177">
        <v>2</v>
      </c>
      <c r="O7" s="177">
        <v>0</v>
      </c>
      <c r="P7" s="177">
        <v>2</v>
      </c>
      <c r="Q7" s="177">
        <v>2</v>
      </c>
      <c r="R7" s="177">
        <v>1</v>
      </c>
      <c r="S7" s="177">
        <v>7</v>
      </c>
      <c r="T7" s="177">
        <v>2</v>
      </c>
      <c r="U7" s="177">
        <v>0</v>
      </c>
      <c r="V7" s="177">
        <v>9</v>
      </c>
      <c r="W7" s="177">
        <v>2</v>
      </c>
      <c r="X7" s="177">
        <v>0</v>
      </c>
      <c r="Y7" s="177">
        <v>2</v>
      </c>
      <c r="Z7" s="177">
        <v>0</v>
      </c>
      <c r="AA7" s="177">
        <v>1</v>
      </c>
      <c r="AB7" s="177">
        <v>0</v>
      </c>
      <c r="AC7" s="177">
        <v>1</v>
      </c>
      <c r="AD7" s="177">
        <v>4</v>
      </c>
      <c r="AE7" s="177">
        <v>2</v>
      </c>
      <c r="AF7" s="177">
        <v>0</v>
      </c>
      <c r="AG7" s="177">
        <v>0</v>
      </c>
      <c r="AH7" s="177">
        <v>0</v>
      </c>
      <c r="AI7" s="177">
        <v>0</v>
      </c>
      <c r="AJ7" s="177">
        <v>3</v>
      </c>
      <c r="AK7" s="177">
        <v>6</v>
      </c>
      <c r="AL7" s="177">
        <v>2</v>
      </c>
      <c r="AM7" s="177">
        <v>2</v>
      </c>
      <c r="AN7" s="177">
        <v>3</v>
      </c>
      <c r="AO7" s="177">
        <v>3</v>
      </c>
      <c r="AP7" s="177">
        <v>0</v>
      </c>
      <c r="AQ7" s="177">
        <v>1</v>
      </c>
      <c r="AR7" s="177">
        <v>3</v>
      </c>
      <c r="AT7" s="48">
        <f t="shared" si="6"/>
        <v>0</v>
      </c>
      <c r="AU7" s="48">
        <f t="shared" si="7"/>
        <v>22</v>
      </c>
      <c r="AV7" s="48">
        <f t="shared" si="8"/>
        <v>5</v>
      </c>
      <c r="AW7" s="48">
        <f t="shared" si="0"/>
        <v>18</v>
      </c>
      <c r="AX7" s="48">
        <f t="shared" si="1"/>
        <v>5</v>
      </c>
      <c r="AY7" s="48">
        <f t="shared" si="2"/>
        <v>7</v>
      </c>
      <c r="AZ7" s="48">
        <f t="shared" si="3"/>
        <v>3</v>
      </c>
      <c r="BA7" s="49">
        <f t="shared" si="4"/>
        <v>13</v>
      </c>
      <c r="BB7" s="48">
        <f t="shared" si="5"/>
        <v>7</v>
      </c>
      <c r="BC7" s="65">
        <f t="shared" si="9"/>
        <v>80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>
        <v>0</v>
      </c>
      <c r="E8" s="177">
        <v>0</v>
      </c>
      <c r="F8" s="177">
        <v>2</v>
      </c>
      <c r="G8" s="177">
        <v>2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77">
        <v>5</v>
      </c>
      <c r="Q8" s="177">
        <v>1</v>
      </c>
      <c r="R8" s="177">
        <v>0</v>
      </c>
      <c r="S8" s="177">
        <v>1</v>
      </c>
      <c r="T8" s="177">
        <v>0</v>
      </c>
      <c r="U8" s="177">
        <v>1</v>
      </c>
      <c r="V8" s="177">
        <v>2</v>
      </c>
      <c r="W8" s="177">
        <v>0</v>
      </c>
      <c r="X8" s="177">
        <v>1</v>
      </c>
      <c r="Y8" s="177">
        <v>1</v>
      </c>
      <c r="Z8" s="177">
        <v>0</v>
      </c>
      <c r="AA8" s="177">
        <v>1</v>
      </c>
      <c r="AB8" s="177">
        <v>0</v>
      </c>
      <c r="AC8" s="177">
        <v>1</v>
      </c>
      <c r="AD8" s="177">
        <v>0</v>
      </c>
      <c r="AE8" s="177">
        <v>2</v>
      </c>
      <c r="AF8" s="177">
        <v>2</v>
      </c>
      <c r="AG8" s="177">
        <v>0</v>
      </c>
      <c r="AH8" s="177">
        <v>0</v>
      </c>
      <c r="AI8" s="177">
        <v>1</v>
      </c>
      <c r="AJ8" s="177">
        <v>1</v>
      </c>
      <c r="AK8" s="177">
        <v>1</v>
      </c>
      <c r="AL8" s="177">
        <v>1</v>
      </c>
      <c r="AM8" s="177">
        <v>0</v>
      </c>
      <c r="AN8" s="177">
        <v>0</v>
      </c>
      <c r="AO8" s="177">
        <v>9</v>
      </c>
      <c r="AP8" s="177">
        <v>0</v>
      </c>
      <c r="AQ8" s="177">
        <v>0</v>
      </c>
      <c r="AR8" s="177">
        <v>0</v>
      </c>
      <c r="AT8" s="48">
        <f t="shared" si="6"/>
        <v>0</v>
      </c>
      <c r="AU8" s="48">
        <f t="shared" si="7"/>
        <v>4</v>
      </c>
      <c r="AV8" s="48">
        <f t="shared" si="8"/>
        <v>6</v>
      </c>
      <c r="AW8" s="48">
        <f t="shared" si="0"/>
        <v>4</v>
      </c>
      <c r="AX8" s="48">
        <f t="shared" si="1"/>
        <v>3</v>
      </c>
      <c r="AY8" s="48">
        <f t="shared" si="2"/>
        <v>5</v>
      </c>
      <c r="AZ8" s="48">
        <f t="shared" si="3"/>
        <v>2</v>
      </c>
      <c r="BA8" s="49">
        <f t="shared" si="4"/>
        <v>2</v>
      </c>
      <c r="BB8" s="48">
        <f t="shared" si="5"/>
        <v>9</v>
      </c>
      <c r="BC8" s="65">
        <f t="shared" si="9"/>
        <v>35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v>432</v>
      </c>
      <c r="E9" s="177">
        <v>0</v>
      </c>
      <c r="F9" s="177">
        <v>0</v>
      </c>
      <c r="G9" s="177">
        <v>0</v>
      </c>
      <c r="H9" s="177">
        <v>1</v>
      </c>
      <c r="I9" s="177">
        <v>1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177">
        <v>20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77">
        <v>0</v>
      </c>
      <c r="W9" s="177">
        <v>0</v>
      </c>
      <c r="X9" s="177">
        <v>62</v>
      </c>
      <c r="Y9" s="177">
        <v>0</v>
      </c>
      <c r="Z9" s="177">
        <v>0</v>
      </c>
      <c r="AA9" s="177">
        <v>0</v>
      </c>
      <c r="AB9" s="177">
        <v>0</v>
      </c>
      <c r="AC9" s="177">
        <v>8</v>
      </c>
      <c r="AD9" s="177">
        <v>0</v>
      </c>
      <c r="AE9" s="177">
        <v>0</v>
      </c>
      <c r="AF9" s="177">
        <v>0</v>
      </c>
      <c r="AG9" s="177">
        <v>0</v>
      </c>
      <c r="AH9" s="177">
        <v>20</v>
      </c>
      <c r="AI9" s="177">
        <v>0</v>
      </c>
      <c r="AJ9" s="177">
        <v>0</v>
      </c>
      <c r="AK9" s="177">
        <v>0</v>
      </c>
      <c r="AL9" s="177">
        <v>0</v>
      </c>
      <c r="AM9" s="177">
        <v>0</v>
      </c>
      <c r="AN9" s="177">
        <v>0</v>
      </c>
      <c r="AO9" s="177">
        <v>7</v>
      </c>
      <c r="AP9" s="177">
        <v>0</v>
      </c>
      <c r="AQ9" s="177">
        <v>0</v>
      </c>
      <c r="AR9" s="177">
        <v>0</v>
      </c>
      <c r="AT9" s="48">
        <f t="shared" ref="AT9:AT27" si="10">SUM(D9)</f>
        <v>432</v>
      </c>
      <c r="AU9" s="48">
        <f t="shared" si="7"/>
        <v>2</v>
      </c>
      <c r="AV9" s="48">
        <f t="shared" si="8"/>
        <v>20</v>
      </c>
      <c r="AW9" s="48">
        <f t="shared" si="0"/>
        <v>0</v>
      </c>
      <c r="AX9" s="48">
        <f t="shared" si="1"/>
        <v>62</v>
      </c>
      <c r="AY9" s="48">
        <f t="shared" si="2"/>
        <v>8</v>
      </c>
      <c r="AZ9" s="48">
        <f t="shared" si="3"/>
        <v>20</v>
      </c>
      <c r="BA9" s="49">
        <f t="shared" si="4"/>
        <v>0</v>
      </c>
      <c r="BB9" s="48">
        <f t="shared" si="5"/>
        <v>7</v>
      </c>
      <c r="BC9" s="65">
        <f t="shared" si="9"/>
        <v>551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>
        <v>0</v>
      </c>
      <c r="E10" s="177">
        <v>0</v>
      </c>
      <c r="F10" s="177">
        <v>99</v>
      </c>
      <c r="G10" s="177">
        <v>6</v>
      </c>
      <c r="H10" s="177">
        <v>2</v>
      </c>
      <c r="I10" s="177">
        <v>5</v>
      </c>
      <c r="J10" s="177">
        <v>7</v>
      </c>
      <c r="K10" s="177">
        <v>0</v>
      </c>
      <c r="L10" s="177">
        <v>2</v>
      </c>
      <c r="M10" s="177">
        <v>5</v>
      </c>
      <c r="N10" s="177">
        <v>6</v>
      </c>
      <c r="O10" s="177">
        <v>0</v>
      </c>
      <c r="P10" s="177">
        <v>11</v>
      </c>
      <c r="Q10" s="177">
        <v>5</v>
      </c>
      <c r="R10" s="177">
        <v>6</v>
      </c>
      <c r="S10" s="177">
        <v>11</v>
      </c>
      <c r="T10" s="177">
        <v>3</v>
      </c>
      <c r="U10" s="177">
        <v>3</v>
      </c>
      <c r="V10" s="177">
        <v>5</v>
      </c>
      <c r="W10" s="177">
        <v>11</v>
      </c>
      <c r="X10" s="177">
        <v>42</v>
      </c>
      <c r="Y10" s="177">
        <v>0</v>
      </c>
      <c r="Z10" s="177">
        <v>4</v>
      </c>
      <c r="AA10" s="177">
        <v>4</v>
      </c>
      <c r="AB10" s="177">
        <v>3</v>
      </c>
      <c r="AC10" s="177">
        <v>15</v>
      </c>
      <c r="AD10" s="177">
        <v>1</v>
      </c>
      <c r="AE10" s="177">
        <v>5</v>
      </c>
      <c r="AF10" s="177">
        <v>3</v>
      </c>
      <c r="AG10" s="177">
        <v>4</v>
      </c>
      <c r="AH10" s="177">
        <v>14</v>
      </c>
      <c r="AI10" s="177">
        <v>4</v>
      </c>
      <c r="AJ10" s="177">
        <v>1</v>
      </c>
      <c r="AK10" s="177">
        <v>1</v>
      </c>
      <c r="AL10" s="177">
        <v>1</v>
      </c>
      <c r="AM10" s="177">
        <v>1</v>
      </c>
      <c r="AN10" s="177">
        <v>2</v>
      </c>
      <c r="AO10" s="177">
        <v>13</v>
      </c>
      <c r="AP10" s="177">
        <v>0</v>
      </c>
      <c r="AQ10" s="177">
        <v>1</v>
      </c>
      <c r="AR10" s="177">
        <v>6</v>
      </c>
      <c r="AT10" s="48">
        <f t="shared" si="10"/>
        <v>0</v>
      </c>
      <c r="AU10" s="48">
        <f t="shared" si="7"/>
        <v>132</v>
      </c>
      <c r="AV10" s="48">
        <f t="shared" si="8"/>
        <v>22</v>
      </c>
      <c r="AW10" s="48">
        <f t="shared" si="0"/>
        <v>22</v>
      </c>
      <c r="AX10" s="48">
        <f t="shared" si="1"/>
        <v>64</v>
      </c>
      <c r="AY10" s="48">
        <f t="shared" si="2"/>
        <v>28</v>
      </c>
      <c r="AZ10" s="48">
        <f t="shared" si="3"/>
        <v>19</v>
      </c>
      <c r="BA10" s="49">
        <f t="shared" si="4"/>
        <v>5</v>
      </c>
      <c r="BB10" s="48">
        <f t="shared" si="5"/>
        <v>20</v>
      </c>
      <c r="BC10" s="65">
        <f t="shared" si="9"/>
        <v>312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>
        <v>0</v>
      </c>
      <c r="E11" s="177">
        <v>0</v>
      </c>
      <c r="F11" s="177">
        <v>135</v>
      </c>
      <c r="G11" s="177">
        <v>5</v>
      </c>
      <c r="H11" s="177">
        <v>4</v>
      </c>
      <c r="I11" s="177">
        <v>6</v>
      </c>
      <c r="J11" s="177">
        <v>14</v>
      </c>
      <c r="K11" s="177">
        <v>0</v>
      </c>
      <c r="L11" s="177">
        <v>4</v>
      </c>
      <c r="M11" s="177">
        <v>1</v>
      </c>
      <c r="N11" s="177">
        <v>6</v>
      </c>
      <c r="O11" s="177">
        <v>0</v>
      </c>
      <c r="P11" s="177">
        <v>8</v>
      </c>
      <c r="Q11" s="177">
        <v>5</v>
      </c>
      <c r="R11" s="177">
        <v>5</v>
      </c>
      <c r="S11" s="177">
        <v>9</v>
      </c>
      <c r="T11" s="177">
        <v>2</v>
      </c>
      <c r="U11" s="177">
        <v>3</v>
      </c>
      <c r="V11" s="177">
        <v>13</v>
      </c>
      <c r="W11" s="177">
        <v>11</v>
      </c>
      <c r="X11" s="177">
        <v>59</v>
      </c>
      <c r="Y11" s="177">
        <v>3</v>
      </c>
      <c r="Z11" s="177">
        <v>6</v>
      </c>
      <c r="AA11" s="177">
        <v>1</v>
      </c>
      <c r="AB11" s="177">
        <v>6</v>
      </c>
      <c r="AC11" s="177">
        <v>8</v>
      </c>
      <c r="AD11" s="177">
        <v>5</v>
      </c>
      <c r="AE11" s="177">
        <v>2</v>
      </c>
      <c r="AF11" s="177">
        <v>3</v>
      </c>
      <c r="AG11" s="177">
        <v>3</v>
      </c>
      <c r="AH11" s="177">
        <v>20</v>
      </c>
      <c r="AI11" s="177">
        <v>1</v>
      </c>
      <c r="AJ11" s="177">
        <v>1</v>
      </c>
      <c r="AK11" s="177">
        <v>22</v>
      </c>
      <c r="AL11" s="177">
        <v>4</v>
      </c>
      <c r="AM11" s="177">
        <v>4</v>
      </c>
      <c r="AN11" s="177">
        <v>0</v>
      </c>
      <c r="AO11" s="177">
        <v>11</v>
      </c>
      <c r="AP11" s="177">
        <v>0</v>
      </c>
      <c r="AQ11" s="177">
        <v>0</v>
      </c>
      <c r="AR11" s="177">
        <v>5</v>
      </c>
      <c r="AT11" s="48">
        <f t="shared" si="10"/>
        <v>0</v>
      </c>
      <c r="AU11" s="48">
        <f t="shared" si="7"/>
        <v>175</v>
      </c>
      <c r="AV11" s="48">
        <f t="shared" si="8"/>
        <v>18</v>
      </c>
      <c r="AW11" s="48">
        <f t="shared" si="0"/>
        <v>27</v>
      </c>
      <c r="AX11" s="48">
        <f t="shared" si="1"/>
        <v>86</v>
      </c>
      <c r="AY11" s="48">
        <f t="shared" si="2"/>
        <v>21</v>
      </c>
      <c r="AZ11" s="48">
        <f t="shared" si="3"/>
        <v>22</v>
      </c>
      <c r="BA11" s="49">
        <f t="shared" si="4"/>
        <v>30</v>
      </c>
      <c r="BB11" s="48">
        <f t="shared" si="5"/>
        <v>16</v>
      </c>
      <c r="BC11" s="65">
        <f t="shared" si="9"/>
        <v>395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>
        <v>0</v>
      </c>
      <c r="E12" s="177">
        <v>0</v>
      </c>
      <c r="F12" s="177">
        <v>117</v>
      </c>
      <c r="G12" s="177">
        <v>3</v>
      </c>
      <c r="H12" s="177">
        <v>5</v>
      </c>
      <c r="I12" s="177">
        <v>3</v>
      </c>
      <c r="J12" s="177">
        <v>10</v>
      </c>
      <c r="K12" s="177">
        <v>1</v>
      </c>
      <c r="L12" s="177">
        <v>10</v>
      </c>
      <c r="M12" s="177">
        <v>6</v>
      </c>
      <c r="N12" s="177">
        <v>7</v>
      </c>
      <c r="O12" s="177">
        <v>0</v>
      </c>
      <c r="P12" s="177">
        <v>9</v>
      </c>
      <c r="Q12" s="177">
        <v>2</v>
      </c>
      <c r="R12" s="177">
        <v>1</v>
      </c>
      <c r="S12" s="177">
        <v>12</v>
      </c>
      <c r="T12" s="177">
        <v>3</v>
      </c>
      <c r="U12" s="177">
        <v>3</v>
      </c>
      <c r="V12" s="177">
        <v>11</v>
      </c>
      <c r="W12" s="177">
        <v>9</v>
      </c>
      <c r="X12" s="177">
        <v>53</v>
      </c>
      <c r="Y12" s="177">
        <v>5</v>
      </c>
      <c r="Z12" s="177">
        <v>1</v>
      </c>
      <c r="AA12" s="177">
        <v>4</v>
      </c>
      <c r="AB12" s="177">
        <v>2</v>
      </c>
      <c r="AC12" s="177">
        <v>10</v>
      </c>
      <c r="AD12" s="177">
        <v>9</v>
      </c>
      <c r="AE12" s="177">
        <v>5</v>
      </c>
      <c r="AF12" s="177">
        <v>7</v>
      </c>
      <c r="AG12" s="177">
        <v>4</v>
      </c>
      <c r="AH12" s="177">
        <v>10</v>
      </c>
      <c r="AI12" s="177">
        <v>0</v>
      </c>
      <c r="AJ12" s="177">
        <v>0</v>
      </c>
      <c r="AK12" s="177">
        <v>13</v>
      </c>
      <c r="AL12" s="177">
        <v>3</v>
      </c>
      <c r="AM12" s="177">
        <v>4</v>
      </c>
      <c r="AN12" s="177">
        <v>4</v>
      </c>
      <c r="AO12" s="177">
        <v>9</v>
      </c>
      <c r="AP12" s="177">
        <v>0</v>
      </c>
      <c r="AQ12" s="177">
        <v>1</v>
      </c>
      <c r="AR12" s="177">
        <v>6</v>
      </c>
      <c r="AT12" s="48">
        <f t="shared" si="10"/>
        <v>0</v>
      </c>
      <c r="AU12" s="48">
        <f t="shared" si="7"/>
        <v>162</v>
      </c>
      <c r="AV12" s="48">
        <f t="shared" si="8"/>
        <v>12</v>
      </c>
      <c r="AW12" s="48">
        <f t="shared" si="0"/>
        <v>29</v>
      </c>
      <c r="AX12" s="48">
        <f t="shared" si="1"/>
        <v>74</v>
      </c>
      <c r="AY12" s="48">
        <f t="shared" si="2"/>
        <v>35</v>
      </c>
      <c r="AZ12" s="48">
        <f t="shared" si="3"/>
        <v>10</v>
      </c>
      <c r="BA12" s="49">
        <f t="shared" si="4"/>
        <v>24</v>
      </c>
      <c r="BB12" s="48">
        <f t="shared" si="5"/>
        <v>16</v>
      </c>
      <c r="BC12" s="65">
        <f t="shared" si="9"/>
        <v>362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>
        <v>0</v>
      </c>
      <c r="E13" s="177">
        <v>0</v>
      </c>
      <c r="F13" s="177">
        <v>50</v>
      </c>
      <c r="G13" s="177">
        <v>3</v>
      </c>
      <c r="H13" s="177">
        <v>0</v>
      </c>
      <c r="I13" s="177">
        <v>4</v>
      </c>
      <c r="J13" s="177">
        <v>7</v>
      </c>
      <c r="K13" s="177">
        <v>0</v>
      </c>
      <c r="L13" s="177">
        <v>1</v>
      </c>
      <c r="M13" s="177">
        <v>1</v>
      </c>
      <c r="N13" s="177">
        <v>2</v>
      </c>
      <c r="O13" s="177">
        <v>0</v>
      </c>
      <c r="P13" s="177">
        <v>6</v>
      </c>
      <c r="Q13" s="177">
        <v>0</v>
      </c>
      <c r="R13" s="177">
        <v>1</v>
      </c>
      <c r="S13" s="177">
        <v>5</v>
      </c>
      <c r="T13" s="177">
        <v>0</v>
      </c>
      <c r="U13" s="177">
        <v>0</v>
      </c>
      <c r="V13" s="177">
        <v>1</v>
      </c>
      <c r="W13" s="177">
        <v>7</v>
      </c>
      <c r="X13" s="177">
        <v>37</v>
      </c>
      <c r="Y13" s="177">
        <v>1</v>
      </c>
      <c r="Z13" s="177">
        <v>2</v>
      </c>
      <c r="AA13" s="177">
        <v>0</v>
      </c>
      <c r="AB13" s="177">
        <v>3</v>
      </c>
      <c r="AC13" s="177">
        <v>5</v>
      </c>
      <c r="AD13" s="177">
        <v>0</v>
      </c>
      <c r="AE13" s="177">
        <v>2</v>
      </c>
      <c r="AF13" s="177">
        <v>4</v>
      </c>
      <c r="AG13" s="177">
        <v>4</v>
      </c>
      <c r="AH13" s="177">
        <v>1</v>
      </c>
      <c r="AI13" s="177">
        <v>0</v>
      </c>
      <c r="AJ13" s="177">
        <v>1</v>
      </c>
      <c r="AK13" s="177">
        <v>8</v>
      </c>
      <c r="AL13" s="177">
        <v>0</v>
      </c>
      <c r="AM13" s="177">
        <v>1</v>
      </c>
      <c r="AN13" s="177">
        <v>2</v>
      </c>
      <c r="AO13" s="177">
        <v>5</v>
      </c>
      <c r="AP13" s="177">
        <v>0</v>
      </c>
      <c r="AQ13" s="177">
        <v>0</v>
      </c>
      <c r="AR13" s="177">
        <v>0</v>
      </c>
      <c r="AT13" s="48">
        <f t="shared" si="10"/>
        <v>0</v>
      </c>
      <c r="AU13" s="48">
        <f t="shared" si="7"/>
        <v>68</v>
      </c>
      <c r="AV13" s="48">
        <f t="shared" si="8"/>
        <v>7</v>
      </c>
      <c r="AW13" s="48">
        <f t="shared" si="0"/>
        <v>6</v>
      </c>
      <c r="AX13" s="48">
        <f t="shared" si="1"/>
        <v>50</v>
      </c>
      <c r="AY13" s="48">
        <f t="shared" si="2"/>
        <v>15</v>
      </c>
      <c r="AZ13" s="48">
        <f t="shared" si="3"/>
        <v>2</v>
      </c>
      <c r="BA13" s="49">
        <f t="shared" si="4"/>
        <v>11</v>
      </c>
      <c r="BB13" s="48">
        <f t="shared" si="5"/>
        <v>5</v>
      </c>
      <c r="BC13" s="65">
        <f t="shared" si="9"/>
        <v>164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>
        <v>0</v>
      </c>
      <c r="E14" s="177">
        <v>0</v>
      </c>
      <c r="F14" s="177">
        <v>57</v>
      </c>
      <c r="G14" s="177">
        <v>3</v>
      </c>
      <c r="H14" s="177">
        <v>1</v>
      </c>
      <c r="I14" s="177">
        <v>4</v>
      </c>
      <c r="J14" s="177">
        <v>4</v>
      </c>
      <c r="K14" s="177">
        <v>1</v>
      </c>
      <c r="L14" s="177">
        <v>1</v>
      </c>
      <c r="M14" s="177">
        <v>3</v>
      </c>
      <c r="N14" s="177">
        <v>4</v>
      </c>
      <c r="O14" s="177">
        <v>0</v>
      </c>
      <c r="P14" s="177">
        <v>5</v>
      </c>
      <c r="Q14" s="177">
        <v>6</v>
      </c>
      <c r="R14" s="177">
        <v>1</v>
      </c>
      <c r="S14" s="177">
        <v>11</v>
      </c>
      <c r="T14" s="177">
        <v>2</v>
      </c>
      <c r="U14" s="177">
        <v>1</v>
      </c>
      <c r="V14" s="177">
        <v>4</v>
      </c>
      <c r="W14" s="177">
        <v>5</v>
      </c>
      <c r="X14" s="177">
        <v>35</v>
      </c>
      <c r="Y14" s="177">
        <v>0</v>
      </c>
      <c r="Z14" s="177">
        <v>3</v>
      </c>
      <c r="AA14" s="177">
        <v>0</v>
      </c>
      <c r="AB14" s="177">
        <v>5</v>
      </c>
      <c r="AC14" s="177">
        <v>7</v>
      </c>
      <c r="AD14" s="177">
        <v>3</v>
      </c>
      <c r="AE14" s="177">
        <v>5</v>
      </c>
      <c r="AF14" s="177">
        <v>5</v>
      </c>
      <c r="AG14" s="177">
        <v>6</v>
      </c>
      <c r="AH14" s="177">
        <v>2</v>
      </c>
      <c r="AI14" s="177">
        <v>0</v>
      </c>
      <c r="AJ14" s="177">
        <v>0</v>
      </c>
      <c r="AK14" s="177">
        <v>12</v>
      </c>
      <c r="AL14" s="177">
        <v>2</v>
      </c>
      <c r="AM14" s="177">
        <v>1</v>
      </c>
      <c r="AN14" s="177">
        <v>2</v>
      </c>
      <c r="AO14" s="177">
        <v>2</v>
      </c>
      <c r="AP14" s="177">
        <v>0</v>
      </c>
      <c r="AQ14" s="177">
        <v>0</v>
      </c>
      <c r="AR14" s="177">
        <v>0</v>
      </c>
      <c r="AT14" s="48">
        <f t="shared" si="10"/>
        <v>0</v>
      </c>
      <c r="AU14" s="48">
        <f t="shared" si="7"/>
        <v>78</v>
      </c>
      <c r="AV14" s="48">
        <f t="shared" si="8"/>
        <v>12</v>
      </c>
      <c r="AW14" s="48">
        <f t="shared" si="0"/>
        <v>18</v>
      </c>
      <c r="AX14" s="48">
        <f t="shared" si="1"/>
        <v>48</v>
      </c>
      <c r="AY14" s="48">
        <f t="shared" si="2"/>
        <v>26</v>
      </c>
      <c r="AZ14" s="48">
        <f t="shared" si="3"/>
        <v>2</v>
      </c>
      <c r="BA14" s="49">
        <f t="shared" si="4"/>
        <v>17</v>
      </c>
      <c r="BB14" s="48">
        <f t="shared" si="5"/>
        <v>2</v>
      </c>
      <c r="BC14" s="65">
        <f t="shared" si="9"/>
        <v>203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v>1</v>
      </c>
      <c r="E15" s="177">
        <v>0</v>
      </c>
      <c r="F15" s="177">
        <v>1</v>
      </c>
      <c r="G15" s="177">
        <v>0</v>
      </c>
      <c r="H15" s="177">
        <v>0</v>
      </c>
      <c r="I15" s="177">
        <v>0</v>
      </c>
      <c r="J15" s="177">
        <v>1</v>
      </c>
      <c r="K15" s="177">
        <v>0</v>
      </c>
      <c r="L15" s="177">
        <v>0</v>
      </c>
      <c r="M15" s="177">
        <v>0</v>
      </c>
      <c r="N15" s="177">
        <v>0</v>
      </c>
      <c r="O15" s="177">
        <v>0</v>
      </c>
      <c r="P15" s="177">
        <v>0</v>
      </c>
      <c r="Q15" s="177">
        <v>0</v>
      </c>
      <c r="R15" s="177">
        <v>0</v>
      </c>
      <c r="S15" s="177">
        <v>5</v>
      </c>
      <c r="T15" s="177">
        <v>0</v>
      </c>
      <c r="U15" s="177">
        <v>0</v>
      </c>
      <c r="V15" s="177">
        <v>0</v>
      </c>
      <c r="W15" s="177">
        <v>0</v>
      </c>
      <c r="X15" s="177">
        <v>33</v>
      </c>
      <c r="Y15" s="177">
        <v>0</v>
      </c>
      <c r="Z15" s="177">
        <v>0</v>
      </c>
      <c r="AA15" s="177">
        <v>0</v>
      </c>
      <c r="AB15" s="177">
        <v>0</v>
      </c>
      <c r="AC15" s="177">
        <v>0</v>
      </c>
      <c r="AD15" s="177">
        <v>0</v>
      </c>
      <c r="AE15" s="177">
        <v>0</v>
      </c>
      <c r="AF15" s="177">
        <v>0</v>
      </c>
      <c r="AG15" s="177">
        <v>0</v>
      </c>
      <c r="AH15" s="177">
        <v>0</v>
      </c>
      <c r="AI15" s="177">
        <v>0</v>
      </c>
      <c r="AJ15" s="177">
        <v>0</v>
      </c>
      <c r="AK15" s="177">
        <v>0</v>
      </c>
      <c r="AL15" s="177">
        <v>0</v>
      </c>
      <c r="AM15" s="177">
        <v>0</v>
      </c>
      <c r="AN15" s="177">
        <v>0</v>
      </c>
      <c r="AO15" s="177">
        <v>5</v>
      </c>
      <c r="AP15" s="177">
        <v>0</v>
      </c>
      <c r="AQ15" s="177">
        <v>0</v>
      </c>
      <c r="AR15" s="177">
        <v>0</v>
      </c>
      <c r="AT15" s="48">
        <f t="shared" si="10"/>
        <v>1</v>
      </c>
      <c r="AU15" s="48">
        <f t="shared" si="7"/>
        <v>2</v>
      </c>
      <c r="AV15" s="48">
        <f t="shared" si="8"/>
        <v>0</v>
      </c>
      <c r="AW15" s="48">
        <f t="shared" si="0"/>
        <v>5</v>
      </c>
      <c r="AX15" s="48">
        <f t="shared" si="1"/>
        <v>33</v>
      </c>
      <c r="AY15" s="48">
        <f t="shared" si="2"/>
        <v>0</v>
      </c>
      <c r="AZ15" s="48">
        <f t="shared" si="3"/>
        <v>0</v>
      </c>
      <c r="BA15" s="49">
        <f t="shared" si="4"/>
        <v>0</v>
      </c>
      <c r="BB15" s="48">
        <f t="shared" si="5"/>
        <v>5</v>
      </c>
      <c r="BC15" s="65">
        <f t="shared" si="9"/>
        <v>46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v>3</v>
      </c>
      <c r="E16" s="177">
        <v>0</v>
      </c>
      <c r="F16" s="177">
        <v>71</v>
      </c>
      <c r="G16" s="177">
        <v>0</v>
      </c>
      <c r="H16" s="177">
        <v>3</v>
      </c>
      <c r="I16" s="177">
        <v>1</v>
      </c>
      <c r="J16" s="177">
        <v>5</v>
      </c>
      <c r="K16" s="177">
        <v>0</v>
      </c>
      <c r="L16" s="177">
        <v>4</v>
      </c>
      <c r="M16" s="177">
        <v>2</v>
      </c>
      <c r="N16" s="177">
        <v>0</v>
      </c>
      <c r="O16" s="177">
        <v>0</v>
      </c>
      <c r="P16" s="177">
        <v>10</v>
      </c>
      <c r="Q16" s="177">
        <v>0</v>
      </c>
      <c r="R16" s="177">
        <v>2</v>
      </c>
      <c r="S16" s="177">
        <v>10</v>
      </c>
      <c r="T16" s="177">
        <v>2</v>
      </c>
      <c r="U16" s="177">
        <v>3</v>
      </c>
      <c r="V16" s="177">
        <v>8</v>
      </c>
      <c r="W16" s="177">
        <v>2</v>
      </c>
      <c r="X16" s="177">
        <v>1</v>
      </c>
      <c r="Y16" s="177">
        <v>0</v>
      </c>
      <c r="Z16" s="177">
        <v>0</v>
      </c>
      <c r="AA16" s="177">
        <v>0</v>
      </c>
      <c r="AB16" s="177">
        <v>0</v>
      </c>
      <c r="AC16" s="177">
        <v>8</v>
      </c>
      <c r="AD16" s="177">
        <v>1</v>
      </c>
      <c r="AE16" s="177">
        <v>1</v>
      </c>
      <c r="AF16" s="177">
        <v>1</v>
      </c>
      <c r="AG16" s="177">
        <v>4</v>
      </c>
      <c r="AH16" s="177">
        <v>9</v>
      </c>
      <c r="AI16" s="177">
        <v>0</v>
      </c>
      <c r="AJ16" s="177">
        <v>1</v>
      </c>
      <c r="AK16" s="177">
        <v>24</v>
      </c>
      <c r="AL16" s="177">
        <v>2</v>
      </c>
      <c r="AM16" s="177">
        <v>2</v>
      </c>
      <c r="AN16" s="177">
        <v>2</v>
      </c>
      <c r="AO16" s="177">
        <v>10</v>
      </c>
      <c r="AP16" s="177">
        <v>1</v>
      </c>
      <c r="AQ16" s="177">
        <v>5</v>
      </c>
      <c r="AR16" s="177">
        <v>7</v>
      </c>
      <c r="AT16" s="48">
        <f t="shared" si="10"/>
        <v>3</v>
      </c>
      <c r="AU16" s="48">
        <f t="shared" si="7"/>
        <v>86</v>
      </c>
      <c r="AV16" s="48">
        <f t="shared" si="8"/>
        <v>12</v>
      </c>
      <c r="AW16" s="48">
        <f t="shared" si="0"/>
        <v>23</v>
      </c>
      <c r="AX16" s="48">
        <f t="shared" si="1"/>
        <v>3</v>
      </c>
      <c r="AY16" s="48">
        <f t="shared" si="2"/>
        <v>15</v>
      </c>
      <c r="AZ16" s="48">
        <f t="shared" si="3"/>
        <v>10</v>
      </c>
      <c r="BA16" s="49">
        <f t="shared" si="4"/>
        <v>30</v>
      </c>
      <c r="BB16" s="48">
        <f t="shared" si="5"/>
        <v>23</v>
      </c>
      <c r="BC16" s="65">
        <f t="shared" si="9"/>
        <v>205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v>0</v>
      </c>
      <c r="E17" s="177">
        <v>0</v>
      </c>
      <c r="F17" s="177">
        <v>137</v>
      </c>
      <c r="G17" s="177">
        <v>7</v>
      </c>
      <c r="H17" s="177">
        <v>4</v>
      </c>
      <c r="I17" s="177">
        <v>4</v>
      </c>
      <c r="J17" s="177">
        <v>17</v>
      </c>
      <c r="K17" s="177">
        <v>0</v>
      </c>
      <c r="L17" s="177">
        <v>8</v>
      </c>
      <c r="M17" s="177">
        <v>5</v>
      </c>
      <c r="N17" s="177">
        <v>5</v>
      </c>
      <c r="O17" s="177">
        <v>0</v>
      </c>
      <c r="P17" s="177">
        <v>11</v>
      </c>
      <c r="Q17" s="177">
        <v>5</v>
      </c>
      <c r="R17" s="177">
        <v>8</v>
      </c>
      <c r="S17" s="177">
        <v>14</v>
      </c>
      <c r="T17" s="177">
        <v>3</v>
      </c>
      <c r="U17" s="177">
        <v>3</v>
      </c>
      <c r="V17" s="177">
        <v>9</v>
      </c>
      <c r="W17" s="177">
        <v>16</v>
      </c>
      <c r="X17" s="177">
        <v>69</v>
      </c>
      <c r="Y17" s="177">
        <v>6</v>
      </c>
      <c r="Z17" s="177">
        <v>12</v>
      </c>
      <c r="AA17" s="177">
        <v>7</v>
      </c>
      <c r="AB17" s="177">
        <v>17</v>
      </c>
      <c r="AC17" s="177">
        <v>22</v>
      </c>
      <c r="AD17" s="177">
        <v>3</v>
      </c>
      <c r="AE17" s="177">
        <v>7</v>
      </c>
      <c r="AF17" s="177">
        <v>3</v>
      </c>
      <c r="AG17" s="177">
        <v>8</v>
      </c>
      <c r="AH17" s="177">
        <v>25</v>
      </c>
      <c r="AI17" s="177">
        <v>6</v>
      </c>
      <c r="AJ17" s="177">
        <v>4</v>
      </c>
      <c r="AK17" s="177">
        <v>15</v>
      </c>
      <c r="AL17" s="177">
        <v>1</v>
      </c>
      <c r="AM17" s="177">
        <v>2</v>
      </c>
      <c r="AN17" s="177">
        <v>3</v>
      </c>
      <c r="AO17" s="177">
        <v>23</v>
      </c>
      <c r="AP17" s="177">
        <v>2</v>
      </c>
      <c r="AQ17" s="177">
        <v>3</v>
      </c>
      <c r="AR17" s="177">
        <v>10</v>
      </c>
      <c r="AT17" s="48">
        <f t="shared" si="10"/>
        <v>0</v>
      </c>
      <c r="AU17" s="48">
        <f t="shared" si="7"/>
        <v>187</v>
      </c>
      <c r="AV17" s="48">
        <f t="shared" si="8"/>
        <v>24</v>
      </c>
      <c r="AW17" s="48">
        <f t="shared" si="0"/>
        <v>29</v>
      </c>
      <c r="AX17" s="48">
        <f t="shared" si="1"/>
        <v>127</v>
      </c>
      <c r="AY17" s="48">
        <f t="shared" si="2"/>
        <v>43</v>
      </c>
      <c r="AZ17" s="48">
        <f t="shared" si="3"/>
        <v>35</v>
      </c>
      <c r="BA17" s="49">
        <f t="shared" si="4"/>
        <v>21</v>
      </c>
      <c r="BB17" s="48">
        <f t="shared" si="5"/>
        <v>38</v>
      </c>
      <c r="BC17" s="65">
        <f t="shared" si="9"/>
        <v>504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v>0</v>
      </c>
      <c r="E18" s="177">
        <v>0</v>
      </c>
      <c r="F18" s="177">
        <v>29</v>
      </c>
      <c r="G18" s="177">
        <v>4</v>
      </c>
      <c r="H18" s="177">
        <v>3</v>
      </c>
      <c r="I18" s="177">
        <v>1</v>
      </c>
      <c r="J18" s="177">
        <v>13</v>
      </c>
      <c r="K18" s="177">
        <v>1</v>
      </c>
      <c r="L18" s="177">
        <v>1</v>
      </c>
      <c r="M18" s="177">
        <v>3</v>
      </c>
      <c r="N18" s="177">
        <v>4</v>
      </c>
      <c r="O18" s="177">
        <v>0</v>
      </c>
      <c r="P18" s="177">
        <v>4</v>
      </c>
      <c r="Q18" s="177">
        <v>0</v>
      </c>
      <c r="R18" s="177">
        <v>6</v>
      </c>
      <c r="S18" s="177">
        <v>13</v>
      </c>
      <c r="T18" s="177">
        <v>3</v>
      </c>
      <c r="U18" s="177">
        <v>6</v>
      </c>
      <c r="V18" s="177">
        <v>5</v>
      </c>
      <c r="W18" s="177">
        <v>3</v>
      </c>
      <c r="X18" s="177">
        <v>15</v>
      </c>
      <c r="Y18" s="177">
        <v>0</v>
      </c>
      <c r="Z18" s="177">
        <v>6</v>
      </c>
      <c r="AA18" s="177">
        <v>2</v>
      </c>
      <c r="AB18" s="177">
        <v>0</v>
      </c>
      <c r="AC18" s="177">
        <v>2</v>
      </c>
      <c r="AD18" s="177">
        <v>3</v>
      </c>
      <c r="AE18" s="177">
        <v>4</v>
      </c>
      <c r="AF18" s="177">
        <v>7</v>
      </c>
      <c r="AG18" s="177">
        <v>2</v>
      </c>
      <c r="AH18" s="177">
        <v>4</v>
      </c>
      <c r="AI18" s="177">
        <v>0</v>
      </c>
      <c r="AJ18" s="177">
        <v>3</v>
      </c>
      <c r="AK18" s="177">
        <v>4</v>
      </c>
      <c r="AL18" s="177">
        <v>2</v>
      </c>
      <c r="AM18" s="177">
        <v>0</v>
      </c>
      <c r="AN18" s="177">
        <v>1</v>
      </c>
      <c r="AO18" s="177">
        <v>8</v>
      </c>
      <c r="AP18" s="177">
        <v>0</v>
      </c>
      <c r="AQ18" s="177">
        <v>0</v>
      </c>
      <c r="AR18" s="177">
        <v>4</v>
      </c>
      <c r="AT18" s="48">
        <f t="shared" si="10"/>
        <v>0</v>
      </c>
      <c r="AU18" s="48">
        <f t="shared" si="7"/>
        <v>59</v>
      </c>
      <c r="AV18" s="48">
        <f t="shared" si="8"/>
        <v>10</v>
      </c>
      <c r="AW18" s="48">
        <f t="shared" si="0"/>
        <v>27</v>
      </c>
      <c r="AX18" s="48">
        <f t="shared" si="1"/>
        <v>26</v>
      </c>
      <c r="AY18" s="48">
        <f t="shared" si="2"/>
        <v>18</v>
      </c>
      <c r="AZ18" s="48">
        <f t="shared" si="3"/>
        <v>7</v>
      </c>
      <c r="BA18" s="49">
        <f t="shared" si="4"/>
        <v>7</v>
      </c>
      <c r="BB18" s="48">
        <f t="shared" si="5"/>
        <v>12</v>
      </c>
      <c r="BC18" s="65">
        <f t="shared" si="9"/>
        <v>166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v>0</v>
      </c>
      <c r="E19" s="177">
        <v>0</v>
      </c>
      <c r="F19" s="177">
        <v>0</v>
      </c>
      <c r="G19" s="177">
        <v>2</v>
      </c>
      <c r="H19" s="177">
        <v>0</v>
      </c>
      <c r="I19" s="177">
        <v>0</v>
      </c>
      <c r="J19" s="177">
        <v>2</v>
      </c>
      <c r="K19" s="177">
        <v>1</v>
      </c>
      <c r="L19" s="177">
        <v>0</v>
      </c>
      <c r="M19" s="177">
        <v>0</v>
      </c>
      <c r="N19" s="177">
        <v>0</v>
      </c>
      <c r="O19" s="177">
        <v>0</v>
      </c>
      <c r="P19" s="177">
        <v>2</v>
      </c>
      <c r="Q19" s="177">
        <v>0</v>
      </c>
      <c r="R19" s="177">
        <v>0</v>
      </c>
      <c r="S19" s="177">
        <v>14</v>
      </c>
      <c r="T19" s="177">
        <v>0</v>
      </c>
      <c r="U19" s="177">
        <v>3</v>
      </c>
      <c r="V19" s="177">
        <v>2</v>
      </c>
      <c r="W19" s="177">
        <v>0</v>
      </c>
      <c r="X19" s="177">
        <v>0</v>
      </c>
      <c r="Y19" s="177">
        <v>0</v>
      </c>
      <c r="Z19" s="177">
        <v>0</v>
      </c>
      <c r="AA19" s="177">
        <v>0</v>
      </c>
      <c r="AB19" s="177">
        <v>1</v>
      </c>
      <c r="AC19" s="177">
        <v>0</v>
      </c>
      <c r="AD19" s="177">
        <v>0</v>
      </c>
      <c r="AE19" s="177">
        <v>5</v>
      </c>
      <c r="AF19" s="177">
        <v>3</v>
      </c>
      <c r="AG19" s="177">
        <v>1</v>
      </c>
      <c r="AH19" s="177">
        <v>1</v>
      </c>
      <c r="AI19" s="177">
        <v>0</v>
      </c>
      <c r="AJ19" s="177">
        <v>0</v>
      </c>
      <c r="AK19" s="177">
        <v>1</v>
      </c>
      <c r="AL19" s="177">
        <v>2</v>
      </c>
      <c r="AM19" s="177">
        <v>0</v>
      </c>
      <c r="AN19" s="177">
        <v>0</v>
      </c>
      <c r="AO19" s="177">
        <v>3</v>
      </c>
      <c r="AP19" s="177">
        <v>0</v>
      </c>
      <c r="AQ19" s="177">
        <v>0</v>
      </c>
      <c r="AR19" s="177">
        <v>0</v>
      </c>
      <c r="AT19" s="48">
        <f t="shared" si="10"/>
        <v>0</v>
      </c>
      <c r="AU19" s="48">
        <f t="shared" si="7"/>
        <v>5</v>
      </c>
      <c r="AV19" s="48">
        <f t="shared" si="8"/>
        <v>2</v>
      </c>
      <c r="AW19" s="48">
        <f>+SUM(S19:V19)</f>
        <v>19</v>
      </c>
      <c r="AX19" s="48">
        <f t="shared" si="1"/>
        <v>1</v>
      </c>
      <c r="AY19" s="48">
        <f t="shared" si="2"/>
        <v>9</v>
      </c>
      <c r="AZ19" s="48">
        <f t="shared" si="3"/>
        <v>1</v>
      </c>
      <c r="BA19" s="49">
        <f t="shared" si="4"/>
        <v>3</v>
      </c>
      <c r="BB19" s="48">
        <f t="shared" si="5"/>
        <v>3</v>
      </c>
      <c r="BC19" s="65">
        <f t="shared" si="9"/>
        <v>43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v>0</v>
      </c>
      <c r="E20" s="177">
        <v>0</v>
      </c>
      <c r="F20" s="177">
        <v>29</v>
      </c>
      <c r="G20" s="177">
        <v>6</v>
      </c>
      <c r="H20" s="177">
        <v>3</v>
      </c>
      <c r="I20" s="177">
        <v>1</v>
      </c>
      <c r="J20" s="177">
        <v>15</v>
      </c>
      <c r="K20" s="177">
        <v>2</v>
      </c>
      <c r="L20" s="177">
        <v>1</v>
      </c>
      <c r="M20" s="177">
        <v>3</v>
      </c>
      <c r="N20" s="177">
        <v>4</v>
      </c>
      <c r="O20" s="177">
        <v>0</v>
      </c>
      <c r="P20" s="177">
        <v>6</v>
      </c>
      <c r="Q20" s="177">
        <v>0</v>
      </c>
      <c r="R20" s="177">
        <v>6</v>
      </c>
      <c r="S20" s="177">
        <v>27</v>
      </c>
      <c r="T20" s="177">
        <v>3</v>
      </c>
      <c r="U20" s="177">
        <v>9</v>
      </c>
      <c r="V20" s="177">
        <v>7</v>
      </c>
      <c r="W20" s="177">
        <v>3</v>
      </c>
      <c r="X20" s="177">
        <v>15</v>
      </c>
      <c r="Y20" s="177">
        <v>0</v>
      </c>
      <c r="Z20" s="177">
        <v>6</v>
      </c>
      <c r="AA20" s="177">
        <v>2</v>
      </c>
      <c r="AB20" s="177">
        <v>1</v>
      </c>
      <c r="AC20" s="177">
        <v>2</v>
      </c>
      <c r="AD20" s="177">
        <v>3</v>
      </c>
      <c r="AE20" s="177">
        <v>9</v>
      </c>
      <c r="AF20" s="177">
        <v>10</v>
      </c>
      <c r="AG20" s="177">
        <v>3</v>
      </c>
      <c r="AH20" s="177">
        <v>5</v>
      </c>
      <c r="AI20" s="177">
        <v>0</v>
      </c>
      <c r="AJ20" s="177">
        <v>3</v>
      </c>
      <c r="AK20" s="177">
        <v>5</v>
      </c>
      <c r="AL20" s="177">
        <v>4</v>
      </c>
      <c r="AM20" s="177">
        <v>0</v>
      </c>
      <c r="AN20" s="177">
        <v>1</v>
      </c>
      <c r="AO20" s="177">
        <v>11</v>
      </c>
      <c r="AP20" s="177">
        <v>0</v>
      </c>
      <c r="AQ20" s="177">
        <v>0</v>
      </c>
      <c r="AR20" s="177">
        <v>4</v>
      </c>
      <c r="AT20" s="48">
        <f t="shared" si="10"/>
        <v>0</v>
      </c>
      <c r="AU20" s="48">
        <f t="shared" si="7"/>
        <v>64</v>
      </c>
      <c r="AV20" s="48">
        <f t="shared" si="8"/>
        <v>12</v>
      </c>
      <c r="AW20" s="48">
        <f t="shared" si="0"/>
        <v>46</v>
      </c>
      <c r="AX20" s="48">
        <f t="shared" si="1"/>
        <v>27</v>
      </c>
      <c r="AY20" s="48">
        <f t="shared" si="2"/>
        <v>27</v>
      </c>
      <c r="AZ20" s="48">
        <f t="shared" si="3"/>
        <v>8</v>
      </c>
      <c r="BA20" s="49">
        <f t="shared" si="4"/>
        <v>10</v>
      </c>
      <c r="BB20" s="48">
        <f t="shared" si="5"/>
        <v>15</v>
      </c>
      <c r="BC20" s="65">
        <f t="shared" si="9"/>
        <v>209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v>0</v>
      </c>
      <c r="E21" s="177">
        <v>0</v>
      </c>
      <c r="F21" s="177">
        <v>182</v>
      </c>
      <c r="G21" s="177">
        <v>0</v>
      </c>
      <c r="H21" s="177">
        <v>6</v>
      </c>
      <c r="I21" s="177">
        <v>6</v>
      </c>
      <c r="J21" s="177">
        <v>7</v>
      </c>
      <c r="K21" s="177">
        <v>0</v>
      </c>
      <c r="L21" s="177">
        <v>8</v>
      </c>
      <c r="M21" s="177">
        <v>1</v>
      </c>
      <c r="N21" s="177">
        <v>6</v>
      </c>
      <c r="O21" s="177">
        <v>0</v>
      </c>
      <c r="P21" s="177">
        <v>1</v>
      </c>
      <c r="Q21" s="177">
        <v>5</v>
      </c>
      <c r="R21" s="177">
        <v>5</v>
      </c>
      <c r="S21" s="177">
        <v>8</v>
      </c>
      <c r="T21" s="177">
        <v>2</v>
      </c>
      <c r="U21" s="177">
        <v>5</v>
      </c>
      <c r="V21" s="177">
        <v>7</v>
      </c>
      <c r="W21" s="177">
        <v>0</v>
      </c>
      <c r="X21" s="177">
        <v>0</v>
      </c>
      <c r="Y21" s="177">
        <v>1</v>
      </c>
      <c r="Z21" s="177">
        <v>2</v>
      </c>
      <c r="AA21" s="177">
        <v>0</v>
      </c>
      <c r="AB21" s="177">
        <v>2</v>
      </c>
      <c r="AC21" s="177">
        <v>16</v>
      </c>
      <c r="AD21" s="177">
        <v>4</v>
      </c>
      <c r="AE21" s="177">
        <v>5</v>
      </c>
      <c r="AF21" s="177">
        <v>6</v>
      </c>
      <c r="AG21" s="177">
        <v>8</v>
      </c>
      <c r="AH21" s="177">
        <v>33</v>
      </c>
      <c r="AI21" s="177">
        <v>6</v>
      </c>
      <c r="AJ21" s="177">
        <v>3</v>
      </c>
      <c r="AK21" s="177">
        <v>20</v>
      </c>
      <c r="AL21" s="177">
        <v>4</v>
      </c>
      <c r="AM21" s="177">
        <v>2</v>
      </c>
      <c r="AN21" s="177">
        <v>2</v>
      </c>
      <c r="AO21" s="177">
        <v>16</v>
      </c>
      <c r="AP21" s="177">
        <v>3</v>
      </c>
      <c r="AQ21" s="177">
        <v>5</v>
      </c>
      <c r="AR21" s="177">
        <v>5</v>
      </c>
      <c r="AT21" s="48">
        <f t="shared" si="10"/>
        <v>0</v>
      </c>
      <c r="AU21" s="48">
        <f t="shared" si="7"/>
        <v>216</v>
      </c>
      <c r="AV21" s="48">
        <f t="shared" si="8"/>
        <v>11</v>
      </c>
      <c r="AW21" s="48">
        <f t="shared" si="0"/>
        <v>22</v>
      </c>
      <c r="AX21" s="48">
        <f t="shared" si="1"/>
        <v>5</v>
      </c>
      <c r="AY21" s="48">
        <f t="shared" si="2"/>
        <v>39</v>
      </c>
      <c r="AZ21" s="48">
        <f t="shared" si="3"/>
        <v>42</v>
      </c>
      <c r="BA21" s="49">
        <f t="shared" si="4"/>
        <v>28</v>
      </c>
      <c r="BB21" s="48">
        <f t="shared" si="5"/>
        <v>29</v>
      </c>
      <c r="BC21" s="65">
        <f t="shared" si="9"/>
        <v>392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v>0</v>
      </c>
      <c r="E22" s="177">
        <v>0</v>
      </c>
      <c r="F22" s="177">
        <v>176</v>
      </c>
      <c r="G22" s="177">
        <v>29</v>
      </c>
      <c r="H22" s="177">
        <v>6</v>
      </c>
      <c r="I22" s="177">
        <v>12</v>
      </c>
      <c r="J22" s="177">
        <v>15</v>
      </c>
      <c r="K22" s="177">
        <v>1</v>
      </c>
      <c r="L22" s="177">
        <v>6</v>
      </c>
      <c r="M22" s="177">
        <v>14</v>
      </c>
      <c r="N22" s="177">
        <v>29</v>
      </c>
      <c r="O22" s="177">
        <v>0</v>
      </c>
      <c r="P22" s="177">
        <v>13</v>
      </c>
      <c r="Q22" s="177">
        <v>8</v>
      </c>
      <c r="R22" s="177">
        <v>15</v>
      </c>
      <c r="S22" s="177">
        <v>2</v>
      </c>
      <c r="T22" s="177">
        <v>15</v>
      </c>
      <c r="U22" s="177">
        <v>8</v>
      </c>
      <c r="V22" s="177">
        <v>31</v>
      </c>
      <c r="W22" s="177">
        <v>0</v>
      </c>
      <c r="X22" s="177">
        <v>13</v>
      </c>
      <c r="Y22" s="177">
        <v>0</v>
      </c>
      <c r="Z22" s="177">
        <v>1</v>
      </c>
      <c r="AA22" s="177">
        <v>0</v>
      </c>
      <c r="AB22" s="177">
        <v>0</v>
      </c>
      <c r="AC22" s="177">
        <v>36</v>
      </c>
      <c r="AD22" s="177">
        <v>19</v>
      </c>
      <c r="AE22" s="177">
        <v>21</v>
      </c>
      <c r="AF22" s="177">
        <v>22</v>
      </c>
      <c r="AG22" s="177">
        <v>14</v>
      </c>
      <c r="AH22" s="177">
        <v>24</v>
      </c>
      <c r="AI22" s="177">
        <v>4</v>
      </c>
      <c r="AJ22" s="177">
        <v>5</v>
      </c>
      <c r="AK22" s="177">
        <v>33</v>
      </c>
      <c r="AL22" s="177">
        <v>5</v>
      </c>
      <c r="AM22" s="177">
        <v>9</v>
      </c>
      <c r="AN22" s="177">
        <v>4</v>
      </c>
      <c r="AO22" s="177">
        <v>4</v>
      </c>
      <c r="AP22" s="177">
        <v>2</v>
      </c>
      <c r="AQ22" s="177">
        <v>3</v>
      </c>
      <c r="AR22" s="177">
        <v>0</v>
      </c>
      <c r="AT22" s="48">
        <f t="shared" si="10"/>
        <v>0</v>
      </c>
      <c r="AU22" s="48">
        <f t="shared" si="7"/>
        <v>288</v>
      </c>
      <c r="AV22" s="48">
        <f t="shared" si="8"/>
        <v>36</v>
      </c>
      <c r="AW22" s="48">
        <f t="shared" si="0"/>
        <v>56</v>
      </c>
      <c r="AX22" s="48">
        <f t="shared" si="1"/>
        <v>14</v>
      </c>
      <c r="AY22" s="48">
        <f t="shared" si="2"/>
        <v>112</v>
      </c>
      <c r="AZ22" s="48">
        <f t="shared" si="3"/>
        <v>33</v>
      </c>
      <c r="BA22" s="49">
        <f t="shared" si="4"/>
        <v>51</v>
      </c>
      <c r="BB22" s="48">
        <f t="shared" si="5"/>
        <v>9</v>
      </c>
      <c r="BC22" s="65">
        <f t="shared" si="9"/>
        <v>599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v>0</v>
      </c>
      <c r="E23" s="177">
        <v>0</v>
      </c>
      <c r="F23" s="177">
        <v>97</v>
      </c>
      <c r="G23" s="177">
        <v>29</v>
      </c>
      <c r="H23" s="177">
        <v>11</v>
      </c>
      <c r="I23" s="177">
        <v>15</v>
      </c>
      <c r="J23" s="177">
        <v>18</v>
      </c>
      <c r="K23" s="177">
        <v>1</v>
      </c>
      <c r="L23" s="177">
        <v>6</v>
      </c>
      <c r="M23" s="177">
        <v>3</v>
      </c>
      <c r="N23" s="177">
        <v>31</v>
      </c>
      <c r="O23" s="177">
        <v>0</v>
      </c>
      <c r="P23" s="177">
        <v>0</v>
      </c>
      <c r="Q23" s="177">
        <v>0</v>
      </c>
      <c r="R23" s="177">
        <v>0</v>
      </c>
      <c r="S23" s="177">
        <v>0</v>
      </c>
      <c r="T23" s="177">
        <v>0</v>
      </c>
      <c r="U23" s="177">
        <v>0</v>
      </c>
      <c r="V23" s="177">
        <v>0</v>
      </c>
      <c r="W23" s="177">
        <v>0</v>
      </c>
      <c r="X23" s="177">
        <v>0</v>
      </c>
      <c r="Y23" s="177">
        <v>0</v>
      </c>
      <c r="Z23" s="177">
        <v>0</v>
      </c>
      <c r="AA23" s="177">
        <v>0</v>
      </c>
      <c r="AB23" s="177">
        <v>0</v>
      </c>
      <c r="AC23" s="177">
        <v>0</v>
      </c>
      <c r="AD23" s="177">
        <v>0</v>
      </c>
      <c r="AE23" s="177">
        <v>1</v>
      </c>
      <c r="AF23" s="177">
        <v>0</v>
      </c>
      <c r="AG23" s="177">
        <v>0</v>
      </c>
      <c r="AH23" s="177">
        <v>28</v>
      </c>
      <c r="AI23" s="177">
        <v>0</v>
      </c>
      <c r="AJ23" s="177">
        <v>15</v>
      </c>
      <c r="AK23" s="177">
        <v>19</v>
      </c>
      <c r="AL23" s="177">
        <v>4</v>
      </c>
      <c r="AM23" s="177">
        <v>0</v>
      </c>
      <c r="AN23" s="177">
        <v>0</v>
      </c>
      <c r="AO23" s="177">
        <v>9</v>
      </c>
      <c r="AP23" s="177">
        <v>0</v>
      </c>
      <c r="AQ23" s="177">
        <v>0</v>
      </c>
      <c r="AR23" s="177">
        <v>0</v>
      </c>
      <c r="AT23" s="48">
        <f t="shared" si="10"/>
        <v>0</v>
      </c>
      <c r="AU23" s="48">
        <f t="shared" si="7"/>
        <v>211</v>
      </c>
      <c r="AV23" s="48">
        <f t="shared" si="8"/>
        <v>0</v>
      </c>
      <c r="AW23" s="48">
        <f t="shared" si="0"/>
        <v>0</v>
      </c>
      <c r="AX23" s="48">
        <f t="shared" si="1"/>
        <v>0</v>
      </c>
      <c r="AY23" s="48">
        <f t="shared" si="2"/>
        <v>1</v>
      </c>
      <c r="AZ23" s="48">
        <f t="shared" si="3"/>
        <v>43</v>
      </c>
      <c r="BA23" s="49">
        <f t="shared" si="4"/>
        <v>23</v>
      </c>
      <c r="BB23" s="48">
        <f t="shared" si="5"/>
        <v>9</v>
      </c>
      <c r="BC23" s="65">
        <f t="shared" si="9"/>
        <v>287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v>0</v>
      </c>
      <c r="E24" s="177">
        <v>0</v>
      </c>
      <c r="F24" s="177">
        <v>137</v>
      </c>
      <c r="G24" s="177">
        <v>7</v>
      </c>
      <c r="H24" s="177">
        <v>4</v>
      </c>
      <c r="I24" s="177">
        <v>7</v>
      </c>
      <c r="J24" s="177">
        <v>15</v>
      </c>
      <c r="K24" s="177">
        <v>0</v>
      </c>
      <c r="L24" s="177">
        <v>6</v>
      </c>
      <c r="M24" s="177">
        <v>1</v>
      </c>
      <c r="N24" s="177">
        <v>6</v>
      </c>
      <c r="O24" s="177">
        <v>0</v>
      </c>
      <c r="P24" s="177">
        <v>7</v>
      </c>
      <c r="Q24" s="177">
        <v>6</v>
      </c>
      <c r="R24" s="177">
        <v>3</v>
      </c>
      <c r="S24" s="177">
        <v>4</v>
      </c>
      <c r="T24" s="177">
        <v>1</v>
      </c>
      <c r="U24" s="177">
        <v>3</v>
      </c>
      <c r="V24" s="177">
        <v>7</v>
      </c>
      <c r="W24" s="177">
        <v>17</v>
      </c>
      <c r="X24" s="177">
        <v>56</v>
      </c>
      <c r="Y24" s="177">
        <v>2</v>
      </c>
      <c r="Z24" s="177">
        <v>11</v>
      </c>
      <c r="AA24" s="177">
        <v>4</v>
      </c>
      <c r="AB24" s="177">
        <v>11</v>
      </c>
      <c r="AC24" s="177">
        <v>14</v>
      </c>
      <c r="AD24" s="177">
        <v>4</v>
      </c>
      <c r="AE24" s="177">
        <v>4</v>
      </c>
      <c r="AF24" s="177">
        <v>6</v>
      </c>
      <c r="AG24" s="177">
        <v>8</v>
      </c>
      <c r="AH24" s="177">
        <v>25</v>
      </c>
      <c r="AI24" s="177">
        <v>5</v>
      </c>
      <c r="AJ24" s="177">
        <v>3</v>
      </c>
      <c r="AK24" s="177">
        <v>10</v>
      </c>
      <c r="AL24" s="177">
        <v>2</v>
      </c>
      <c r="AM24" s="177">
        <v>2</v>
      </c>
      <c r="AN24" s="177">
        <v>2</v>
      </c>
      <c r="AO24" s="177">
        <v>24</v>
      </c>
      <c r="AP24" s="177">
        <v>3</v>
      </c>
      <c r="AQ24" s="177">
        <v>2</v>
      </c>
      <c r="AR24" s="177">
        <v>9</v>
      </c>
      <c r="AT24" s="48">
        <f t="shared" si="10"/>
        <v>0</v>
      </c>
      <c r="AU24" s="48">
        <f t="shared" si="7"/>
        <v>183</v>
      </c>
      <c r="AV24" s="48">
        <f t="shared" si="8"/>
        <v>16</v>
      </c>
      <c r="AW24" s="48">
        <f t="shared" si="0"/>
        <v>15</v>
      </c>
      <c r="AX24" s="48">
        <f t="shared" si="1"/>
        <v>101</v>
      </c>
      <c r="AY24" s="48">
        <f t="shared" si="2"/>
        <v>36</v>
      </c>
      <c r="AZ24" s="48">
        <f t="shared" si="3"/>
        <v>33</v>
      </c>
      <c r="BA24" s="49">
        <f t="shared" si="4"/>
        <v>16</v>
      </c>
      <c r="BB24" s="48">
        <f t="shared" si="5"/>
        <v>38</v>
      </c>
      <c r="BC24" s="65">
        <f t="shared" si="9"/>
        <v>438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v>0</v>
      </c>
      <c r="E25" s="177">
        <v>0</v>
      </c>
      <c r="F25" s="177">
        <v>137</v>
      </c>
      <c r="G25" s="177">
        <v>8</v>
      </c>
      <c r="H25" s="177">
        <v>8</v>
      </c>
      <c r="I25" s="177">
        <v>5</v>
      </c>
      <c r="J25" s="177">
        <v>21</v>
      </c>
      <c r="K25" s="177">
        <v>2</v>
      </c>
      <c r="L25" s="177">
        <v>4</v>
      </c>
      <c r="M25" s="177">
        <v>7</v>
      </c>
      <c r="N25" s="177">
        <v>13</v>
      </c>
      <c r="O25" s="177">
        <v>0</v>
      </c>
      <c r="P25" s="177">
        <v>4</v>
      </c>
      <c r="Q25" s="177">
        <v>1</v>
      </c>
      <c r="R25" s="177">
        <v>0</v>
      </c>
      <c r="S25" s="177">
        <v>18</v>
      </c>
      <c r="T25" s="177">
        <v>3</v>
      </c>
      <c r="U25" s="177">
        <v>8</v>
      </c>
      <c r="V25" s="177">
        <v>8</v>
      </c>
      <c r="W25" s="177">
        <v>17</v>
      </c>
      <c r="X25" s="177">
        <v>53</v>
      </c>
      <c r="Y25" s="177">
        <v>5</v>
      </c>
      <c r="Z25" s="177">
        <v>11</v>
      </c>
      <c r="AA25" s="177">
        <v>3</v>
      </c>
      <c r="AB25" s="177">
        <v>2</v>
      </c>
      <c r="AC25" s="177">
        <v>20</v>
      </c>
      <c r="AD25" s="177">
        <v>12</v>
      </c>
      <c r="AE25" s="177">
        <v>8</v>
      </c>
      <c r="AF25" s="177">
        <v>10</v>
      </c>
      <c r="AG25" s="177">
        <v>13</v>
      </c>
      <c r="AH25" s="177">
        <v>26</v>
      </c>
      <c r="AI25" s="177">
        <v>6</v>
      </c>
      <c r="AJ25" s="177">
        <v>10</v>
      </c>
      <c r="AK25" s="177">
        <v>12</v>
      </c>
      <c r="AL25" s="177">
        <v>3</v>
      </c>
      <c r="AM25" s="177">
        <v>3</v>
      </c>
      <c r="AN25" s="177">
        <v>6</v>
      </c>
      <c r="AO25" s="177">
        <v>18</v>
      </c>
      <c r="AP25" s="177">
        <v>3</v>
      </c>
      <c r="AQ25" s="177">
        <v>0</v>
      </c>
      <c r="AR25" s="177">
        <v>11</v>
      </c>
      <c r="AT25" s="48">
        <f t="shared" si="10"/>
        <v>0</v>
      </c>
      <c r="AU25" s="48">
        <f t="shared" si="7"/>
        <v>205</v>
      </c>
      <c r="AV25" s="48">
        <f t="shared" si="8"/>
        <v>5</v>
      </c>
      <c r="AW25" s="48">
        <f t="shared" si="0"/>
        <v>37</v>
      </c>
      <c r="AX25" s="48">
        <f t="shared" si="1"/>
        <v>91</v>
      </c>
      <c r="AY25" s="48">
        <f t="shared" si="2"/>
        <v>63</v>
      </c>
      <c r="AZ25" s="48">
        <f t="shared" si="3"/>
        <v>42</v>
      </c>
      <c r="BA25" s="49">
        <f t="shared" si="4"/>
        <v>24</v>
      </c>
      <c r="BB25" s="48">
        <f t="shared" si="5"/>
        <v>32</v>
      </c>
      <c r="BC25" s="65">
        <f t="shared" si="9"/>
        <v>499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v>0</v>
      </c>
      <c r="E26" s="177">
        <v>0</v>
      </c>
      <c r="F26" s="177">
        <v>115</v>
      </c>
      <c r="G26" s="177">
        <v>4</v>
      </c>
      <c r="H26" s="177">
        <v>5</v>
      </c>
      <c r="I26" s="177">
        <v>5</v>
      </c>
      <c r="J26" s="177">
        <v>8</v>
      </c>
      <c r="K26" s="177">
        <v>2</v>
      </c>
      <c r="L26" s="177">
        <v>3</v>
      </c>
      <c r="M26" s="177">
        <v>3</v>
      </c>
      <c r="N26" s="177">
        <v>7</v>
      </c>
      <c r="O26" s="177">
        <v>0</v>
      </c>
      <c r="P26" s="177">
        <v>1</v>
      </c>
      <c r="Q26" s="177">
        <v>2</v>
      </c>
      <c r="R26" s="177">
        <v>3</v>
      </c>
      <c r="S26" s="177">
        <v>9</v>
      </c>
      <c r="T26" s="177">
        <v>1</v>
      </c>
      <c r="U26" s="177">
        <v>2</v>
      </c>
      <c r="V26" s="177">
        <v>4</v>
      </c>
      <c r="W26" s="177">
        <v>5</v>
      </c>
      <c r="X26" s="177">
        <v>23</v>
      </c>
      <c r="Y26" s="177">
        <v>3</v>
      </c>
      <c r="Z26" s="177">
        <v>13</v>
      </c>
      <c r="AA26" s="177">
        <v>4</v>
      </c>
      <c r="AB26" s="177">
        <v>7</v>
      </c>
      <c r="AC26" s="177">
        <v>15</v>
      </c>
      <c r="AD26" s="177">
        <v>1</v>
      </c>
      <c r="AE26" s="177">
        <v>8</v>
      </c>
      <c r="AF26" s="177">
        <v>4</v>
      </c>
      <c r="AG26" s="177">
        <v>7</v>
      </c>
      <c r="AH26" s="177">
        <v>16</v>
      </c>
      <c r="AI26" s="177">
        <v>10</v>
      </c>
      <c r="AJ26" s="177">
        <v>5</v>
      </c>
      <c r="AK26" s="177">
        <v>12</v>
      </c>
      <c r="AL26" s="177">
        <v>2</v>
      </c>
      <c r="AM26" s="177">
        <v>1</v>
      </c>
      <c r="AN26" s="177">
        <v>0</v>
      </c>
      <c r="AO26" s="177">
        <v>10</v>
      </c>
      <c r="AP26" s="177">
        <v>3</v>
      </c>
      <c r="AQ26" s="177">
        <v>3</v>
      </c>
      <c r="AR26" s="177">
        <v>4</v>
      </c>
      <c r="AT26" s="48">
        <f t="shared" si="10"/>
        <v>0</v>
      </c>
      <c r="AU26" s="48">
        <f t="shared" si="7"/>
        <v>152</v>
      </c>
      <c r="AV26" s="48">
        <f t="shared" si="8"/>
        <v>6</v>
      </c>
      <c r="AW26" s="48">
        <f t="shared" si="0"/>
        <v>16</v>
      </c>
      <c r="AX26" s="48">
        <f t="shared" si="1"/>
        <v>55</v>
      </c>
      <c r="AY26" s="48">
        <f t="shared" si="2"/>
        <v>35</v>
      </c>
      <c r="AZ26" s="48">
        <f t="shared" si="3"/>
        <v>31</v>
      </c>
      <c r="BA26" s="49">
        <f t="shared" si="4"/>
        <v>15</v>
      </c>
      <c r="BB26" s="48">
        <f t="shared" si="5"/>
        <v>20</v>
      </c>
      <c r="BC26" s="65">
        <f t="shared" si="9"/>
        <v>330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v>0</v>
      </c>
      <c r="E27" s="177">
        <v>0</v>
      </c>
      <c r="F27" s="177">
        <v>389</v>
      </c>
      <c r="G27" s="177">
        <v>19</v>
      </c>
      <c r="H27" s="177">
        <v>17</v>
      </c>
      <c r="I27" s="177">
        <v>17</v>
      </c>
      <c r="J27" s="177">
        <v>44</v>
      </c>
      <c r="K27" s="177">
        <v>4</v>
      </c>
      <c r="L27" s="177">
        <v>13</v>
      </c>
      <c r="M27" s="177">
        <v>11</v>
      </c>
      <c r="N27" s="177">
        <v>26</v>
      </c>
      <c r="O27" s="177">
        <v>0</v>
      </c>
      <c r="P27" s="177">
        <v>12</v>
      </c>
      <c r="Q27" s="177">
        <v>9</v>
      </c>
      <c r="R27" s="177">
        <v>6</v>
      </c>
      <c r="S27" s="177">
        <v>31</v>
      </c>
      <c r="T27" s="177">
        <v>5</v>
      </c>
      <c r="U27" s="177">
        <v>13</v>
      </c>
      <c r="V27" s="177">
        <v>19</v>
      </c>
      <c r="W27" s="177">
        <v>39</v>
      </c>
      <c r="X27" s="177">
        <v>132</v>
      </c>
      <c r="Y27" s="177">
        <v>10</v>
      </c>
      <c r="Z27" s="177">
        <v>35</v>
      </c>
      <c r="AA27" s="177">
        <v>11</v>
      </c>
      <c r="AB27" s="177">
        <v>20</v>
      </c>
      <c r="AC27" s="177">
        <v>49</v>
      </c>
      <c r="AD27" s="177">
        <v>17</v>
      </c>
      <c r="AE27" s="177">
        <v>20</v>
      </c>
      <c r="AF27" s="177">
        <v>20</v>
      </c>
      <c r="AG27" s="177">
        <v>28</v>
      </c>
      <c r="AH27" s="177">
        <v>67</v>
      </c>
      <c r="AI27" s="177">
        <v>21</v>
      </c>
      <c r="AJ27" s="177">
        <v>18</v>
      </c>
      <c r="AK27" s="177">
        <v>34</v>
      </c>
      <c r="AL27" s="177">
        <v>7</v>
      </c>
      <c r="AM27" s="177">
        <v>6</v>
      </c>
      <c r="AN27" s="177">
        <v>8</v>
      </c>
      <c r="AO27" s="177">
        <v>52</v>
      </c>
      <c r="AP27" s="177">
        <v>9</v>
      </c>
      <c r="AQ27" s="177">
        <v>5</v>
      </c>
      <c r="AR27" s="177">
        <v>24</v>
      </c>
      <c r="AT27" s="48">
        <f t="shared" si="10"/>
        <v>0</v>
      </c>
      <c r="AU27" s="48">
        <f t="shared" si="7"/>
        <v>540</v>
      </c>
      <c r="AV27" s="48">
        <f t="shared" si="8"/>
        <v>27</v>
      </c>
      <c r="AW27" s="48">
        <f t="shared" si="0"/>
        <v>68</v>
      </c>
      <c r="AX27" s="48">
        <f t="shared" si="1"/>
        <v>247</v>
      </c>
      <c r="AY27" s="48">
        <f t="shared" si="2"/>
        <v>134</v>
      </c>
      <c r="AZ27" s="48">
        <f t="shared" si="3"/>
        <v>106</v>
      </c>
      <c r="BA27" s="49">
        <f t="shared" si="4"/>
        <v>55</v>
      </c>
      <c r="BB27" s="48">
        <f t="shared" si="5"/>
        <v>90</v>
      </c>
      <c r="BC27" s="65">
        <f t="shared" si="9"/>
        <v>1267</v>
      </c>
    </row>
  </sheetData>
  <sheetProtection selectLockedCells="1"/>
  <conditionalFormatting sqref="B3:AR3">
    <cfRule type="expression" dxfId="47" priority="2">
      <formula>_xludf.MOD(_xludf.ROW(),2)=0</formula>
    </cfRule>
  </conditionalFormatting>
  <conditionalFormatting sqref="A3">
    <cfRule type="expression" dxfId="46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0460A-CB36-4FFA-9E1E-8A2DE496A343}">
  <dimension ref="A1:BP27"/>
  <sheetViews>
    <sheetView showGridLines="0" zoomScale="80" zoomScaleNormal="80" workbookViewId="0">
      <pane xSplit="3" ySplit="3" topLeftCell="D4" activePane="bottomRight" state="frozen"/>
      <selection activeCell="D4" sqref="D4:AR27"/>
      <selection pane="topRight" activeCell="D4" sqref="D4:AR27"/>
      <selection pane="bottomLeft" activeCell="D4" sqref="D4:AR27"/>
      <selection pane="bottomRight" activeCell="F19" sqref="F19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.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 t="str">
        <f>"INDICADORES   " &amp; Config!B15&amp;"   "&amp;Config!E12</f>
        <v>INDICADORES   RED   2022</v>
      </c>
      <c r="C2" s="181"/>
      <c r="G2" s="34"/>
      <c r="H2" s="34"/>
      <c r="K2" s="35"/>
      <c r="L2" s="1"/>
      <c r="M2" s="1"/>
      <c r="N2" s="63">
        <v>27097</v>
      </c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19</v>
      </c>
      <c r="E3" s="52" t="s">
        <v>211</v>
      </c>
      <c r="F3" s="52" t="s">
        <v>20</v>
      </c>
      <c r="G3" s="52" t="s">
        <v>21</v>
      </c>
      <c r="H3" s="52" t="s">
        <v>22</v>
      </c>
      <c r="I3" s="52" t="s">
        <v>23</v>
      </c>
      <c r="J3" s="52" t="s">
        <v>24</v>
      </c>
      <c r="K3" s="52" t="s">
        <v>25</v>
      </c>
      <c r="L3" s="52" t="s">
        <v>26</v>
      </c>
      <c r="M3" s="52" t="s">
        <v>27</v>
      </c>
      <c r="N3" s="52" t="s">
        <v>73</v>
      </c>
      <c r="O3" s="52" t="s">
        <v>212</v>
      </c>
      <c r="P3" s="52" t="s">
        <v>32</v>
      </c>
      <c r="Q3" s="52" t="s">
        <v>33</v>
      </c>
      <c r="R3" s="52" t="s">
        <v>34</v>
      </c>
      <c r="S3" s="52" t="s">
        <v>38</v>
      </c>
      <c r="T3" s="52" t="s">
        <v>39</v>
      </c>
      <c r="U3" s="52" t="s">
        <v>40</v>
      </c>
      <c r="V3" s="52" t="s">
        <v>41</v>
      </c>
      <c r="W3" s="52" t="s">
        <v>42</v>
      </c>
      <c r="X3" s="52" t="s">
        <v>43</v>
      </c>
      <c r="Y3" s="52" t="s">
        <v>44</v>
      </c>
      <c r="Z3" s="52" t="s">
        <v>45</v>
      </c>
      <c r="AA3" s="52" t="s">
        <v>46</v>
      </c>
      <c r="AB3" s="52" t="s">
        <v>47</v>
      </c>
      <c r="AC3" s="52" t="s">
        <v>48</v>
      </c>
      <c r="AD3" s="52" t="s">
        <v>49</v>
      </c>
      <c r="AE3" s="52" t="s">
        <v>50</v>
      </c>
      <c r="AF3" s="52" t="s">
        <v>51</v>
      </c>
      <c r="AG3" s="52" t="s">
        <v>52</v>
      </c>
      <c r="AH3" s="52" t="s">
        <v>35</v>
      </c>
      <c r="AI3" s="52" t="s">
        <v>36</v>
      </c>
      <c r="AJ3" s="52" t="s">
        <v>37</v>
      </c>
      <c r="AK3" s="52" t="s">
        <v>28</v>
      </c>
      <c r="AL3" s="52" t="s">
        <v>29</v>
      </c>
      <c r="AM3" s="52" t="s">
        <v>30</v>
      </c>
      <c r="AN3" s="52" t="s">
        <v>31</v>
      </c>
      <c r="AO3" s="52" t="s">
        <v>3</v>
      </c>
      <c r="AP3" s="52" t="s">
        <v>4</v>
      </c>
      <c r="AQ3" s="52" t="s">
        <v>5</v>
      </c>
      <c r="AR3" s="52" t="s">
        <v>18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>
        <v>0</v>
      </c>
      <c r="E4" s="177">
        <v>0</v>
      </c>
      <c r="F4" s="177">
        <v>181</v>
      </c>
      <c r="G4" s="177">
        <v>9</v>
      </c>
      <c r="H4" s="177">
        <v>3</v>
      </c>
      <c r="I4" s="177">
        <v>10</v>
      </c>
      <c r="J4" s="177">
        <v>14</v>
      </c>
      <c r="K4" s="177">
        <v>1</v>
      </c>
      <c r="L4" s="177">
        <v>5</v>
      </c>
      <c r="M4" s="177">
        <v>3</v>
      </c>
      <c r="N4" s="177">
        <v>11</v>
      </c>
      <c r="O4" s="177">
        <v>0</v>
      </c>
      <c r="P4" s="177">
        <v>10</v>
      </c>
      <c r="Q4" s="177">
        <v>4</v>
      </c>
      <c r="R4" s="177">
        <v>10</v>
      </c>
      <c r="S4" s="177">
        <v>21</v>
      </c>
      <c r="T4" s="177">
        <v>9</v>
      </c>
      <c r="U4" s="177">
        <v>5</v>
      </c>
      <c r="V4" s="177">
        <v>11</v>
      </c>
      <c r="W4" s="177">
        <v>8</v>
      </c>
      <c r="X4" s="177">
        <v>62</v>
      </c>
      <c r="Y4" s="177">
        <v>2</v>
      </c>
      <c r="Z4" s="177">
        <v>9</v>
      </c>
      <c r="AA4" s="177">
        <v>1</v>
      </c>
      <c r="AB4" s="177">
        <v>2</v>
      </c>
      <c r="AC4" s="177">
        <v>16</v>
      </c>
      <c r="AD4" s="177">
        <v>1</v>
      </c>
      <c r="AE4" s="177">
        <v>11</v>
      </c>
      <c r="AF4" s="177">
        <v>5</v>
      </c>
      <c r="AG4" s="177">
        <v>8</v>
      </c>
      <c r="AH4" s="177">
        <v>10</v>
      </c>
      <c r="AI4" s="177">
        <v>0</v>
      </c>
      <c r="AJ4" s="177">
        <v>7</v>
      </c>
      <c r="AK4" s="177">
        <v>18</v>
      </c>
      <c r="AL4" s="177">
        <v>2</v>
      </c>
      <c r="AM4" s="177">
        <v>1</v>
      </c>
      <c r="AN4" s="177">
        <v>2</v>
      </c>
      <c r="AO4" s="177">
        <v>31</v>
      </c>
      <c r="AP4" s="177">
        <v>0</v>
      </c>
      <c r="AQ4" s="177">
        <v>3</v>
      </c>
      <c r="AR4" s="177">
        <v>10</v>
      </c>
      <c r="AT4" s="48">
        <f>SUM(D4)</f>
        <v>0</v>
      </c>
      <c r="AU4" s="48">
        <f>+SUM(F4:O4)</f>
        <v>237</v>
      </c>
      <c r="AV4" s="48">
        <f>+SUM(P4:R4)</f>
        <v>24</v>
      </c>
      <c r="AW4" s="48">
        <f t="shared" ref="AW4:AW27" si="0">+SUM(S4:V4)</f>
        <v>46</v>
      </c>
      <c r="AX4" s="48">
        <f t="shared" ref="AX4:AX27" si="1">+SUM(W4:AB4)</f>
        <v>84</v>
      </c>
      <c r="AY4" s="48">
        <f t="shared" ref="AY4:AY27" si="2">+SUM(AC4:AG4)</f>
        <v>41</v>
      </c>
      <c r="AZ4" s="48">
        <f t="shared" ref="AZ4:AZ27" si="3">+SUM(AH4:AJ4)</f>
        <v>17</v>
      </c>
      <c r="BA4" s="49">
        <f t="shared" ref="BA4:BA27" si="4">+SUM(AK4:AN4)</f>
        <v>23</v>
      </c>
      <c r="BB4" s="48">
        <f t="shared" ref="BB4:BB27" si="5">+SUM(AO4:AR4)</f>
        <v>44</v>
      </c>
      <c r="BC4" s="65">
        <f>SUM(AT4:BB4)</f>
        <v>516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v>13</v>
      </c>
      <c r="E5" s="177">
        <v>0</v>
      </c>
      <c r="F5" s="177">
        <v>13</v>
      </c>
      <c r="G5" s="177">
        <v>0</v>
      </c>
      <c r="H5" s="177">
        <v>0</v>
      </c>
      <c r="I5" s="177">
        <v>0</v>
      </c>
      <c r="J5" s="177">
        <v>0</v>
      </c>
      <c r="K5" s="177">
        <v>0</v>
      </c>
      <c r="L5" s="177">
        <v>0</v>
      </c>
      <c r="M5" s="177">
        <v>0</v>
      </c>
      <c r="N5" s="177">
        <v>1</v>
      </c>
      <c r="O5" s="177">
        <v>0</v>
      </c>
      <c r="P5" s="177">
        <v>0</v>
      </c>
      <c r="Q5" s="177">
        <v>0</v>
      </c>
      <c r="R5" s="177">
        <v>0</v>
      </c>
      <c r="S5" s="177">
        <v>0</v>
      </c>
      <c r="T5" s="177">
        <v>0</v>
      </c>
      <c r="U5" s="177">
        <v>0</v>
      </c>
      <c r="V5" s="177">
        <v>0</v>
      </c>
      <c r="W5" s="177">
        <v>0</v>
      </c>
      <c r="X5" s="177">
        <v>3</v>
      </c>
      <c r="Y5" s="177">
        <v>0</v>
      </c>
      <c r="Z5" s="177">
        <v>0</v>
      </c>
      <c r="AA5" s="177">
        <v>0</v>
      </c>
      <c r="AB5" s="177">
        <v>0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4</v>
      </c>
      <c r="AI5" s="177">
        <v>2</v>
      </c>
      <c r="AJ5" s="177">
        <v>0</v>
      </c>
      <c r="AK5" s="177">
        <v>0</v>
      </c>
      <c r="AL5" s="177">
        <v>0</v>
      </c>
      <c r="AM5" s="177">
        <v>0</v>
      </c>
      <c r="AN5" s="177">
        <v>0</v>
      </c>
      <c r="AO5" s="177">
        <v>0</v>
      </c>
      <c r="AP5" s="177">
        <v>0</v>
      </c>
      <c r="AQ5" s="177">
        <v>0</v>
      </c>
      <c r="AR5" s="177">
        <v>0</v>
      </c>
      <c r="AT5" s="48">
        <f t="shared" ref="AT5:AT8" si="6">SUM(D5)</f>
        <v>13</v>
      </c>
      <c r="AU5" s="48">
        <f t="shared" ref="AU5:AU27" si="7">+SUM(F5:O5)</f>
        <v>14</v>
      </c>
      <c r="AV5" s="48">
        <f t="shared" ref="AV5:AV27" si="8">+SUM(P5:R5)</f>
        <v>0</v>
      </c>
      <c r="AW5" s="48">
        <f t="shared" si="0"/>
        <v>0</v>
      </c>
      <c r="AX5" s="48">
        <f t="shared" si="1"/>
        <v>3</v>
      </c>
      <c r="AY5" s="48">
        <f t="shared" si="2"/>
        <v>0</v>
      </c>
      <c r="AZ5" s="48">
        <f t="shared" si="3"/>
        <v>6</v>
      </c>
      <c r="BA5" s="49">
        <f t="shared" si="4"/>
        <v>0</v>
      </c>
      <c r="BB5" s="48">
        <f t="shared" si="5"/>
        <v>0</v>
      </c>
      <c r="BC5" s="65">
        <f t="shared" ref="BC5:BC27" si="9">SUM(AT5:BB5)</f>
        <v>36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v>30</v>
      </c>
      <c r="E6" s="177">
        <v>0</v>
      </c>
      <c r="F6" s="177">
        <v>9</v>
      </c>
      <c r="G6" s="177">
        <v>0</v>
      </c>
      <c r="H6" s="177">
        <v>0</v>
      </c>
      <c r="I6" s="177">
        <v>1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0</v>
      </c>
      <c r="T6" s="177">
        <v>0</v>
      </c>
      <c r="U6" s="177">
        <v>0</v>
      </c>
      <c r="V6" s="177">
        <v>0</v>
      </c>
      <c r="W6" s="177">
        <v>1</v>
      </c>
      <c r="X6" s="177">
        <v>5</v>
      </c>
      <c r="Y6" s="177">
        <v>0</v>
      </c>
      <c r="Z6" s="177">
        <v>0</v>
      </c>
      <c r="AA6" s="177">
        <v>0</v>
      </c>
      <c r="AB6" s="177">
        <v>0</v>
      </c>
      <c r="AC6" s="177">
        <v>1</v>
      </c>
      <c r="AD6" s="177">
        <v>0</v>
      </c>
      <c r="AE6" s="177">
        <v>2</v>
      </c>
      <c r="AF6" s="177">
        <v>0</v>
      </c>
      <c r="AG6" s="177">
        <v>1</v>
      </c>
      <c r="AH6" s="177">
        <v>3</v>
      </c>
      <c r="AI6" s="177">
        <v>2</v>
      </c>
      <c r="AJ6" s="177">
        <v>0</v>
      </c>
      <c r="AK6" s="177">
        <v>1</v>
      </c>
      <c r="AL6" s="177">
        <v>0</v>
      </c>
      <c r="AM6" s="177">
        <v>0</v>
      </c>
      <c r="AN6" s="177">
        <v>0</v>
      </c>
      <c r="AO6" s="177">
        <v>2</v>
      </c>
      <c r="AP6" s="177">
        <v>0</v>
      </c>
      <c r="AQ6" s="177">
        <v>0</v>
      </c>
      <c r="AR6" s="177">
        <v>0</v>
      </c>
      <c r="AT6" s="48">
        <f t="shared" si="6"/>
        <v>30</v>
      </c>
      <c r="AU6" s="48">
        <f t="shared" si="7"/>
        <v>10</v>
      </c>
      <c r="AV6" s="48">
        <f t="shared" si="8"/>
        <v>0</v>
      </c>
      <c r="AW6" s="48">
        <f t="shared" si="0"/>
        <v>0</v>
      </c>
      <c r="AX6" s="48">
        <f t="shared" si="1"/>
        <v>6</v>
      </c>
      <c r="AY6" s="48">
        <f t="shared" si="2"/>
        <v>4</v>
      </c>
      <c r="AZ6" s="48">
        <f t="shared" si="3"/>
        <v>5</v>
      </c>
      <c r="BA6" s="49">
        <f t="shared" si="4"/>
        <v>1</v>
      </c>
      <c r="BB6" s="48">
        <f t="shared" si="5"/>
        <v>2</v>
      </c>
      <c r="BC6" s="65">
        <f t="shared" si="9"/>
        <v>58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v>0</v>
      </c>
      <c r="E7" s="177">
        <v>0</v>
      </c>
      <c r="F7" s="177">
        <v>15</v>
      </c>
      <c r="G7" s="177">
        <v>3</v>
      </c>
      <c r="H7" s="177">
        <v>1</v>
      </c>
      <c r="I7" s="177">
        <v>1</v>
      </c>
      <c r="J7" s="177">
        <v>5</v>
      </c>
      <c r="K7" s="177">
        <v>1</v>
      </c>
      <c r="L7" s="177">
        <v>3</v>
      </c>
      <c r="M7" s="177">
        <v>4</v>
      </c>
      <c r="N7" s="177">
        <v>2</v>
      </c>
      <c r="O7" s="177">
        <v>0</v>
      </c>
      <c r="P7" s="177">
        <v>6</v>
      </c>
      <c r="Q7" s="177">
        <v>2</v>
      </c>
      <c r="R7" s="177">
        <v>1</v>
      </c>
      <c r="S7" s="177">
        <v>14</v>
      </c>
      <c r="T7" s="177">
        <v>2</v>
      </c>
      <c r="U7" s="177">
        <v>0</v>
      </c>
      <c r="V7" s="177">
        <v>10</v>
      </c>
      <c r="W7" s="177">
        <v>4</v>
      </c>
      <c r="X7" s="177">
        <v>4</v>
      </c>
      <c r="Y7" s="177">
        <v>2</v>
      </c>
      <c r="Z7" s="177">
        <v>0</v>
      </c>
      <c r="AA7" s="177">
        <v>1</v>
      </c>
      <c r="AB7" s="177">
        <v>0</v>
      </c>
      <c r="AC7" s="177">
        <v>3</v>
      </c>
      <c r="AD7" s="177">
        <v>4</v>
      </c>
      <c r="AE7" s="177">
        <v>4</v>
      </c>
      <c r="AF7" s="177">
        <v>0</v>
      </c>
      <c r="AG7" s="177">
        <v>2</v>
      </c>
      <c r="AH7" s="177">
        <v>0</v>
      </c>
      <c r="AI7" s="177">
        <v>0</v>
      </c>
      <c r="AJ7" s="177">
        <v>4</v>
      </c>
      <c r="AK7" s="177">
        <v>9</v>
      </c>
      <c r="AL7" s="177">
        <v>2</v>
      </c>
      <c r="AM7" s="177">
        <v>4</v>
      </c>
      <c r="AN7" s="177">
        <v>3</v>
      </c>
      <c r="AO7" s="177">
        <v>11</v>
      </c>
      <c r="AP7" s="177">
        <v>0</v>
      </c>
      <c r="AQ7" s="177">
        <v>1</v>
      </c>
      <c r="AR7" s="177">
        <v>4</v>
      </c>
      <c r="AT7" s="48">
        <f t="shared" si="6"/>
        <v>0</v>
      </c>
      <c r="AU7" s="48">
        <f t="shared" si="7"/>
        <v>35</v>
      </c>
      <c r="AV7" s="48">
        <f t="shared" si="8"/>
        <v>9</v>
      </c>
      <c r="AW7" s="48">
        <f t="shared" si="0"/>
        <v>26</v>
      </c>
      <c r="AX7" s="48">
        <f t="shared" si="1"/>
        <v>11</v>
      </c>
      <c r="AY7" s="48">
        <f t="shared" si="2"/>
        <v>13</v>
      </c>
      <c r="AZ7" s="48">
        <f t="shared" si="3"/>
        <v>4</v>
      </c>
      <c r="BA7" s="49">
        <f t="shared" si="4"/>
        <v>18</v>
      </c>
      <c r="BB7" s="48">
        <f t="shared" si="5"/>
        <v>16</v>
      </c>
      <c r="BC7" s="65">
        <f t="shared" si="9"/>
        <v>132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>
        <v>0</v>
      </c>
      <c r="E8" s="177">
        <v>0</v>
      </c>
      <c r="F8" s="177">
        <v>7</v>
      </c>
      <c r="G8" s="177">
        <v>4</v>
      </c>
      <c r="H8" s="177">
        <v>0</v>
      </c>
      <c r="I8" s="177">
        <v>0</v>
      </c>
      <c r="J8" s="177">
        <v>1</v>
      </c>
      <c r="K8" s="177">
        <v>0</v>
      </c>
      <c r="L8" s="177">
        <v>0</v>
      </c>
      <c r="M8" s="177">
        <v>1</v>
      </c>
      <c r="N8" s="177">
        <v>0</v>
      </c>
      <c r="O8" s="177">
        <v>0</v>
      </c>
      <c r="P8" s="177">
        <v>7</v>
      </c>
      <c r="Q8" s="177">
        <v>2</v>
      </c>
      <c r="R8" s="177">
        <v>0</v>
      </c>
      <c r="S8" s="177">
        <v>4</v>
      </c>
      <c r="T8" s="177">
        <v>0</v>
      </c>
      <c r="U8" s="177">
        <v>1</v>
      </c>
      <c r="V8" s="177">
        <v>2</v>
      </c>
      <c r="W8" s="177">
        <v>0</v>
      </c>
      <c r="X8" s="177">
        <v>4</v>
      </c>
      <c r="Y8" s="177">
        <v>1</v>
      </c>
      <c r="Z8" s="177">
        <v>0</v>
      </c>
      <c r="AA8" s="177">
        <v>1</v>
      </c>
      <c r="AB8" s="177">
        <v>0</v>
      </c>
      <c r="AC8" s="177">
        <v>1</v>
      </c>
      <c r="AD8" s="177">
        <v>0</v>
      </c>
      <c r="AE8" s="177">
        <v>2</v>
      </c>
      <c r="AF8" s="177">
        <v>2</v>
      </c>
      <c r="AG8" s="177">
        <v>0</v>
      </c>
      <c r="AH8" s="177">
        <v>0</v>
      </c>
      <c r="AI8" s="177">
        <v>2</v>
      </c>
      <c r="AJ8" s="177">
        <v>1</v>
      </c>
      <c r="AK8" s="177">
        <v>3</v>
      </c>
      <c r="AL8" s="177">
        <v>1</v>
      </c>
      <c r="AM8" s="177">
        <v>0</v>
      </c>
      <c r="AN8" s="177">
        <v>0</v>
      </c>
      <c r="AO8" s="177">
        <v>10</v>
      </c>
      <c r="AP8" s="177">
        <v>0</v>
      </c>
      <c r="AQ8" s="177">
        <v>0</v>
      </c>
      <c r="AR8" s="177">
        <v>0</v>
      </c>
      <c r="AT8" s="48">
        <f t="shared" si="6"/>
        <v>0</v>
      </c>
      <c r="AU8" s="48">
        <f t="shared" si="7"/>
        <v>13</v>
      </c>
      <c r="AV8" s="48">
        <f t="shared" si="8"/>
        <v>9</v>
      </c>
      <c r="AW8" s="48">
        <f t="shared" si="0"/>
        <v>7</v>
      </c>
      <c r="AX8" s="48">
        <f t="shared" si="1"/>
        <v>6</v>
      </c>
      <c r="AY8" s="48">
        <f t="shared" si="2"/>
        <v>5</v>
      </c>
      <c r="AZ8" s="48">
        <f t="shared" si="3"/>
        <v>3</v>
      </c>
      <c r="BA8" s="49">
        <f t="shared" si="4"/>
        <v>4</v>
      </c>
      <c r="BB8" s="48">
        <f t="shared" si="5"/>
        <v>10</v>
      </c>
      <c r="BC8" s="65">
        <f t="shared" si="9"/>
        <v>57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v>588</v>
      </c>
      <c r="E9" s="177">
        <v>0</v>
      </c>
      <c r="F9" s="177">
        <v>0</v>
      </c>
      <c r="G9" s="177">
        <v>0</v>
      </c>
      <c r="H9" s="177">
        <v>1</v>
      </c>
      <c r="I9" s="177">
        <v>1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177">
        <v>22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77">
        <v>0</v>
      </c>
      <c r="W9" s="177">
        <v>0</v>
      </c>
      <c r="X9" s="177">
        <v>79</v>
      </c>
      <c r="Y9" s="177">
        <v>0</v>
      </c>
      <c r="Z9" s="177">
        <v>0</v>
      </c>
      <c r="AA9" s="177">
        <v>0</v>
      </c>
      <c r="AB9" s="177">
        <v>0</v>
      </c>
      <c r="AC9" s="177">
        <v>10</v>
      </c>
      <c r="AD9" s="177">
        <v>0</v>
      </c>
      <c r="AE9" s="177">
        <v>0</v>
      </c>
      <c r="AF9" s="177">
        <v>0</v>
      </c>
      <c r="AG9" s="177">
        <v>0</v>
      </c>
      <c r="AH9" s="177">
        <v>31</v>
      </c>
      <c r="AI9" s="177">
        <v>0</v>
      </c>
      <c r="AJ9" s="177">
        <v>0</v>
      </c>
      <c r="AK9" s="177">
        <v>0</v>
      </c>
      <c r="AL9" s="177">
        <v>0</v>
      </c>
      <c r="AM9" s="177">
        <v>0</v>
      </c>
      <c r="AN9" s="177">
        <v>0</v>
      </c>
      <c r="AO9" s="177">
        <v>11</v>
      </c>
      <c r="AP9" s="177">
        <v>0</v>
      </c>
      <c r="AQ9" s="177">
        <v>0</v>
      </c>
      <c r="AR9" s="177">
        <v>0</v>
      </c>
      <c r="AT9" s="48">
        <f t="shared" ref="AT9:AT27" si="10">SUM(D9)</f>
        <v>588</v>
      </c>
      <c r="AU9" s="48">
        <f t="shared" si="7"/>
        <v>2</v>
      </c>
      <c r="AV9" s="48">
        <f t="shared" si="8"/>
        <v>22</v>
      </c>
      <c r="AW9" s="48">
        <f t="shared" si="0"/>
        <v>0</v>
      </c>
      <c r="AX9" s="48">
        <f t="shared" si="1"/>
        <v>79</v>
      </c>
      <c r="AY9" s="48">
        <f t="shared" si="2"/>
        <v>10</v>
      </c>
      <c r="AZ9" s="48">
        <f t="shared" si="3"/>
        <v>31</v>
      </c>
      <c r="BA9" s="49">
        <f t="shared" si="4"/>
        <v>0</v>
      </c>
      <c r="BB9" s="48">
        <f t="shared" si="5"/>
        <v>11</v>
      </c>
      <c r="BC9" s="65">
        <f t="shared" si="9"/>
        <v>743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>
        <v>0</v>
      </c>
      <c r="E10" s="177">
        <v>0</v>
      </c>
      <c r="F10" s="177">
        <v>104</v>
      </c>
      <c r="G10" s="177">
        <v>10</v>
      </c>
      <c r="H10" s="177">
        <v>2</v>
      </c>
      <c r="I10" s="177">
        <v>7</v>
      </c>
      <c r="J10" s="177">
        <v>7</v>
      </c>
      <c r="K10" s="177">
        <v>0</v>
      </c>
      <c r="L10" s="177">
        <v>3</v>
      </c>
      <c r="M10" s="177">
        <v>6</v>
      </c>
      <c r="N10" s="177">
        <v>6</v>
      </c>
      <c r="O10" s="177">
        <v>0</v>
      </c>
      <c r="P10" s="177">
        <v>14</v>
      </c>
      <c r="Q10" s="177">
        <v>5</v>
      </c>
      <c r="R10" s="177">
        <v>15</v>
      </c>
      <c r="S10" s="177">
        <v>16</v>
      </c>
      <c r="T10" s="177">
        <v>3</v>
      </c>
      <c r="U10" s="177">
        <v>4</v>
      </c>
      <c r="V10" s="177">
        <v>6</v>
      </c>
      <c r="W10" s="177">
        <v>13</v>
      </c>
      <c r="X10" s="177">
        <v>42</v>
      </c>
      <c r="Y10" s="177">
        <v>0</v>
      </c>
      <c r="Z10" s="177">
        <v>4</v>
      </c>
      <c r="AA10" s="177">
        <v>6</v>
      </c>
      <c r="AB10" s="177">
        <v>3</v>
      </c>
      <c r="AC10" s="177">
        <v>26</v>
      </c>
      <c r="AD10" s="177">
        <v>1</v>
      </c>
      <c r="AE10" s="177">
        <v>8</v>
      </c>
      <c r="AF10" s="177">
        <v>5</v>
      </c>
      <c r="AG10" s="177">
        <v>5</v>
      </c>
      <c r="AH10" s="177">
        <v>16</v>
      </c>
      <c r="AI10" s="177">
        <v>4</v>
      </c>
      <c r="AJ10" s="177">
        <v>2</v>
      </c>
      <c r="AK10" s="177">
        <v>2</v>
      </c>
      <c r="AL10" s="177">
        <v>1</v>
      </c>
      <c r="AM10" s="177">
        <v>5</v>
      </c>
      <c r="AN10" s="177">
        <v>2</v>
      </c>
      <c r="AO10" s="177">
        <v>19</v>
      </c>
      <c r="AP10" s="177">
        <v>0</v>
      </c>
      <c r="AQ10" s="177">
        <v>2</v>
      </c>
      <c r="AR10" s="177">
        <v>8</v>
      </c>
      <c r="AT10" s="48">
        <f t="shared" si="10"/>
        <v>0</v>
      </c>
      <c r="AU10" s="48">
        <f t="shared" si="7"/>
        <v>145</v>
      </c>
      <c r="AV10" s="48">
        <f t="shared" si="8"/>
        <v>34</v>
      </c>
      <c r="AW10" s="48">
        <f t="shared" si="0"/>
        <v>29</v>
      </c>
      <c r="AX10" s="48">
        <f t="shared" si="1"/>
        <v>68</v>
      </c>
      <c r="AY10" s="48">
        <f t="shared" si="2"/>
        <v>45</v>
      </c>
      <c r="AZ10" s="48">
        <f t="shared" si="3"/>
        <v>22</v>
      </c>
      <c r="BA10" s="49">
        <f t="shared" si="4"/>
        <v>10</v>
      </c>
      <c r="BB10" s="48">
        <f t="shared" si="5"/>
        <v>29</v>
      </c>
      <c r="BC10" s="65">
        <f t="shared" si="9"/>
        <v>382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>
        <v>0</v>
      </c>
      <c r="E11" s="177">
        <v>0</v>
      </c>
      <c r="F11" s="177">
        <v>210</v>
      </c>
      <c r="G11" s="177">
        <v>8</v>
      </c>
      <c r="H11" s="177">
        <v>6</v>
      </c>
      <c r="I11" s="177">
        <v>8</v>
      </c>
      <c r="J11" s="177">
        <v>17</v>
      </c>
      <c r="K11" s="177">
        <v>0</v>
      </c>
      <c r="L11" s="177">
        <v>5</v>
      </c>
      <c r="M11" s="177">
        <v>5</v>
      </c>
      <c r="N11" s="177">
        <v>7</v>
      </c>
      <c r="O11" s="177">
        <v>0</v>
      </c>
      <c r="P11" s="177">
        <v>13</v>
      </c>
      <c r="Q11" s="177">
        <v>6</v>
      </c>
      <c r="R11" s="177">
        <v>7</v>
      </c>
      <c r="S11" s="177">
        <v>12</v>
      </c>
      <c r="T11" s="177">
        <v>2</v>
      </c>
      <c r="U11" s="177">
        <v>5</v>
      </c>
      <c r="V11" s="177">
        <v>16</v>
      </c>
      <c r="W11" s="177">
        <v>16</v>
      </c>
      <c r="X11" s="177">
        <v>83</v>
      </c>
      <c r="Y11" s="177">
        <v>3</v>
      </c>
      <c r="Z11" s="177">
        <v>8</v>
      </c>
      <c r="AA11" s="177">
        <v>7</v>
      </c>
      <c r="AB11" s="177">
        <v>7</v>
      </c>
      <c r="AC11" s="177">
        <v>13</v>
      </c>
      <c r="AD11" s="177">
        <v>6</v>
      </c>
      <c r="AE11" s="177">
        <v>2</v>
      </c>
      <c r="AF11" s="177">
        <v>6</v>
      </c>
      <c r="AG11" s="177">
        <v>8</v>
      </c>
      <c r="AH11" s="177">
        <v>28</v>
      </c>
      <c r="AI11" s="177">
        <v>1</v>
      </c>
      <c r="AJ11" s="177">
        <v>3</v>
      </c>
      <c r="AK11" s="177">
        <v>26</v>
      </c>
      <c r="AL11" s="177">
        <v>4</v>
      </c>
      <c r="AM11" s="177">
        <v>4</v>
      </c>
      <c r="AN11" s="177">
        <v>1</v>
      </c>
      <c r="AO11" s="177">
        <v>16</v>
      </c>
      <c r="AP11" s="177">
        <v>0</v>
      </c>
      <c r="AQ11" s="177">
        <v>0</v>
      </c>
      <c r="AR11" s="177">
        <v>8</v>
      </c>
      <c r="AT11" s="48">
        <f t="shared" si="10"/>
        <v>0</v>
      </c>
      <c r="AU11" s="48">
        <f t="shared" si="7"/>
        <v>266</v>
      </c>
      <c r="AV11" s="48">
        <f t="shared" si="8"/>
        <v>26</v>
      </c>
      <c r="AW11" s="48">
        <f t="shared" si="0"/>
        <v>35</v>
      </c>
      <c r="AX11" s="48">
        <f t="shared" si="1"/>
        <v>124</v>
      </c>
      <c r="AY11" s="48">
        <f t="shared" si="2"/>
        <v>35</v>
      </c>
      <c r="AZ11" s="48">
        <f t="shared" si="3"/>
        <v>32</v>
      </c>
      <c r="BA11" s="49">
        <f t="shared" si="4"/>
        <v>35</v>
      </c>
      <c r="BB11" s="48">
        <f t="shared" si="5"/>
        <v>24</v>
      </c>
      <c r="BC11" s="65">
        <f t="shared" si="9"/>
        <v>577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>
        <v>0</v>
      </c>
      <c r="E12" s="177">
        <v>0</v>
      </c>
      <c r="F12" s="177">
        <v>163</v>
      </c>
      <c r="G12" s="177">
        <v>4</v>
      </c>
      <c r="H12" s="177">
        <v>7</v>
      </c>
      <c r="I12" s="177">
        <v>5</v>
      </c>
      <c r="J12" s="177">
        <v>13</v>
      </c>
      <c r="K12" s="177">
        <v>1</v>
      </c>
      <c r="L12" s="177">
        <v>12</v>
      </c>
      <c r="M12" s="177">
        <v>8</v>
      </c>
      <c r="N12" s="177">
        <v>8</v>
      </c>
      <c r="O12" s="177">
        <v>0</v>
      </c>
      <c r="P12" s="177">
        <v>13</v>
      </c>
      <c r="Q12" s="177">
        <v>2</v>
      </c>
      <c r="R12" s="177">
        <v>3</v>
      </c>
      <c r="S12" s="177">
        <v>18</v>
      </c>
      <c r="T12" s="177">
        <v>3</v>
      </c>
      <c r="U12" s="177">
        <v>3</v>
      </c>
      <c r="V12" s="177">
        <v>12</v>
      </c>
      <c r="W12" s="177">
        <v>17</v>
      </c>
      <c r="X12" s="177">
        <v>73</v>
      </c>
      <c r="Y12" s="177">
        <v>6</v>
      </c>
      <c r="Z12" s="177">
        <v>1</v>
      </c>
      <c r="AA12" s="177">
        <v>6</v>
      </c>
      <c r="AB12" s="177">
        <v>3</v>
      </c>
      <c r="AC12" s="177">
        <v>10</v>
      </c>
      <c r="AD12" s="177">
        <v>9</v>
      </c>
      <c r="AE12" s="177">
        <v>7</v>
      </c>
      <c r="AF12" s="177">
        <v>8</v>
      </c>
      <c r="AG12" s="177">
        <v>6</v>
      </c>
      <c r="AH12" s="177">
        <v>20</v>
      </c>
      <c r="AI12" s="177">
        <v>1</v>
      </c>
      <c r="AJ12" s="177">
        <v>0</v>
      </c>
      <c r="AK12" s="177">
        <v>16</v>
      </c>
      <c r="AL12" s="177">
        <v>3</v>
      </c>
      <c r="AM12" s="177">
        <v>5</v>
      </c>
      <c r="AN12" s="177">
        <v>4</v>
      </c>
      <c r="AO12" s="177">
        <v>15</v>
      </c>
      <c r="AP12" s="177">
        <v>0</v>
      </c>
      <c r="AQ12" s="177">
        <v>2</v>
      </c>
      <c r="AR12" s="177">
        <v>7</v>
      </c>
      <c r="AT12" s="48">
        <f t="shared" si="10"/>
        <v>0</v>
      </c>
      <c r="AU12" s="48">
        <f t="shared" si="7"/>
        <v>221</v>
      </c>
      <c r="AV12" s="48">
        <f t="shared" si="8"/>
        <v>18</v>
      </c>
      <c r="AW12" s="48">
        <f t="shared" si="0"/>
        <v>36</v>
      </c>
      <c r="AX12" s="48">
        <f t="shared" si="1"/>
        <v>106</v>
      </c>
      <c r="AY12" s="48">
        <f t="shared" si="2"/>
        <v>40</v>
      </c>
      <c r="AZ12" s="48">
        <f t="shared" si="3"/>
        <v>21</v>
      </c>
      <c r="BA12" s="49">
        <f t="shared" si="4"/>
        <v>28</v>
      </c>
      <c r="BB12" s="48">
        <f t="shared" si="5"/>
        <v>24</v>
      </c>
      <c r="BC12" s="65">
        <f t="shared" si="9"/>
        <v>494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>
        <v>0</v>
      </c>
      <c r="E13" s="177">
        <v>0</v>
      </c>
      <c r="F13" s="177">
        <v>69</v>
      </c>
      <c r="G13" s="177">
        <v>3</v>
      </c>
      <c r="H13" s="177">
        <v>0</v>
      </c>
      <c r="I13" s="177">
        <v>4</v>
      </c>
      <c r="J13" s="177">
        <v>7</v>
      </c>
      <c r="K13" s="177">
        <v>0</v>
      </c>
      <c r="L13" s="177">
        <v>1</v>
      </c>
      <c r="M13" s="177">
        <v>1</v>
      </c>
      <c r="N13" s="177">
        <v>2</v>
      </c>
      <c r="O13" s="177">
        <v>0</v>
      </c>
      <c r="P13" s="177">
        <v>7</v>
      </c>
      <c r="Q13" s="177">
        <v>0</v>
      </c>
      <c r="R13" s="177">
        <v>1</v>
      </c>
      <c r="S13" s="177">
        <v>6</v>
      </c>
      <c r="T13" s="177">
        <v>0</v>
      </c>
      <c r="U13" s="177">
        <v>0</v>
      </c>
      <c r="V13" s="177">
        <v>1</v>
      </c>
      <c r="W13" s="177">
        <v>8</v>
      </c>
      <c r="X13" s="177">
        <v>44</v>
      </c>
      <c r="Y13" s="177">
        <v>1</v>
      </c>
      <c r="Z13" s="177">
        <v>2</v>
      </c>
      <c r="AA13" s="177">
        <v>0</v>
      </c>
      <c r="AB13" s="177">
        <v>3</v>
      </c>
      <c r="AC13" s="177">
        <v>5</v>
      </c>
      <c r="AD13" s="177">
        <v>0</v>
      </c>
      <c r="AE13" s="177">
        <v>2</v>
      </c>
      <c r="AF13" s="177">
        <v>5</v>
      </c>
      <c r="AG13" s="177">
        <v>4</v>
      </c>
      <c r="AH13" s="177">
        <v>1</v>
      </c>
      <c r="AI13" s="177">
        <v>1</v>
      </c>
      <c r="AJ13" s="177">
        <v>1</v>
      </c>
      <c r="AK13" s="177">
        <v>8</v>
      </c>
      <c r="AL13" s="177">
        <v>0</v>
      </c>
      <c r="AM13" s="177">
        <v>1</v>
      </c>
      <c r="AN13" s="177">
        <v>2</v>
      </c>
      <c r="AO13" s="177">
        <v>5</v>
      </c>
      <c r="AP13" s="177">
        <v>0</v>
      </c>
      <c r="AQ13" s="177">
        <v>0</v>
      </c>
      <c r="AR13" s="177">
        <v>0</v>
      </c>
      <c r="AT13" s="48">
        <f t="shared" si="10"/>
        <v>0</v>
      </c>
      <c r="AU13" s="48">
        <f t="shared" si="7"/>
        <v>87</v>
      </c>
      <c r="AV13" s="48">
        <f t="shared" si="8"/>
        <v>8</v>
      </c>
      <c r="AW13" s="48">
        <f t="shared" si="0"/>
        <v>7</v>
      </c>
      <c r="AX13" s="48">
        <f t="shared" si="1"/>
        <v>58</v>
      </c>
      <c r="AY13" s="48">
        <f t="shared" si="2"/>
        <v>16</v>
      </c>
      <c r="AZ13" s="48">
        <f t="shared" si="3"/>
        <v>3</v>
      </c>
      <c r="BA13" s="49">
        <f t="shared" si="4"/>
        <v>11</v>
      </c>
      <c r="BB13" s="48">
        <f t="shared" si="5"/>
        <v>5</v>
      </c>
      <c r="BC13" s="65">
        <f t="shared" si="9"/>
        <v>195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>
        <v>0</v>
      </c>
      <c r="E14" s="177">
        <v>0</v>
      </c>
      <c r="F14" s="177">
        <v>61</v>
      </c>
      <c r="G14" s="177">
        <v>3</v>
      </c>
      <c r="H14" s="177">
        <v>1</v>
      </c>
      <c r="I14" s="177">
        <v>6</v>
      </c>
      <c r="J14" s="177">
        <v>7</v>
      </c>
      <c r="K14" s="177">
        <v>1</v>
      </c>
      <c r="L14" s="177">
        <v>4</v>
      </c>
      <c r="M14" s="177">
        <v>4</v>
      </c>
      <c r="N14" s="177">
        <v>4</v>
      </c>
      <c r="O14" s="177">
        <v>0</v>
      </c>
      <c r="P14" s="177">
        <v>6</v>
      </c>
      <c r="Q14" s="177">
        <v>6</v>
      </c>
      <c r="R14" s="177">
        <v>1</v>
      </c>
      <c r="S14" s="177">
        <v>13</v>
      </c>
      <c r="T14" s="177">
        <v>2</v>
      </c>
      <c r="U14" s="177">
        <v>5</v>
      </c>
      <c r="V14" s="177">
        <v>4</v>
      </c>
      <c r="W14" s="177">
        <v>5</v>
      </c>
      <c r="X14" s="177">
        <v>42</v>
      </c>
      <c r="Y14" s="177">
        <v>0</v>
      </c>
      <c r="Z14" s="177">
        <v>3</v>
      </c>
      <c r="AA14" s="177">
        <v>0</v>
      </c>
      <c r="AB14" s="177">
        <v>7</v>
      </c>
      <c r="AC14" s="177">
        <v>7</v>
      </c>
      <c r="AD14" s="177">
        <v>3</v>
      </c>
      <c r="AE14" s="177">
        <v>5</v>
      </c>
      <c r="AF14" s="177">
        <v>5</v>
      </c>
      <c r="AG14" s="177">
        <v>6</v>
      </c>
      <c r="AH14" s="177">
        <v>2</v>
      </c>
      <c r="AI14" s="177">
        <v>0</v>
      </c>
      <c r="AJ14" s="177">
        <v>0</v>
      </c>
      <c r="AK14" s="177">
        <v>12</v>
      </c>
      <c r="AL14" s="177">
        <v>2</v>
      </c>
      <c r="AM14" s="177">
        <v>1</v>
      </c>
      <c r="AN14" s="177">
        <v>2</v>
      </c>
      <c r="AO14" s="177">
        <v>2</v>
      </c>
      <c r="AP14" s="177">
        <v>0</v>
      </c>
      <c r="AQ14" s="177">
        <v>0</v>
      </c>
      <c r="AR14" s="177">
        <v>0</v>
      </c>
      <c r="AT14" s="48">
        <f t="shared" si="10"/>
        <v>0</v>
      </c>
      <c r="AU14" s="48">
        <f t="shared" si="7"/>
        <v>91</v>
      </c>
      <c r="AV14" s="48">
        <f t="shared" si="8"/>
        <v>13</v>
      </c>
      <c r="AW14" s="48">
        <f t="shared" si="0"/>
        <v>24</v>
      </c>
      <c r="AX14" s="48">
        <f t="shared" si="1"/>
        <v>57</v>
      </c>
      <c r="AY14" s="48">
        <f t="shared" si="2"/>
        <v>26</v>
      </c>
      <c r="AZ14" s="48">
        <f t="shared" si="3"/>
        <v>2</v>
      </c>
      <c r="BA14" s="49">
        <f t="shared" si="4"/>
        <v>17</v>
      </c>
      <c r="BB14" s="48">
        <f t="shared" si="5"/>
        <v>2</v>
      </c>
      <c r="BC14" s="65">
        <f t="shared" si="9"/>
        <v>232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v>1</v>
      </c>
      <c r="E15" s="177">
        <v>0</v>
      </c>
      <c r="F15" s="177">
        <v>1</v>
      </c>
      <c r="G15" s="177">
        <v>0</v>
      </c>
      <c r="H15" s="177">
        <v>0</v>
      </c>
      <c r="I15" s="177">
        <v>0</v>
      </c>
      <c r="J15" s="177">
        <v>1</v>
      </c>
      <c r="K15" s="177">
        <v>0</v>
      </c>
      <c r="L15" s="177">
        <v>0</v>
      </c>
      <c r="M15" s="177">
        <v>0</v>
      </c>
      <c r="N15" s="177">
        <v>0</v>
      </c>
      <c r="O15" s="177">
        <v>0</v>
      </c>
      <c r="P15" s="177">
        <v>0</v>
      </c>
      <c r="Q15" s="177">
        <v>0</v>
      </c>
      <c r="R15" s="177">
        <v>0</v>
      </c>
      <c r="S15" s="177">
        <v>11</v>
      </c>
      <c r="T15" s="177">
        <v>0</v>
      </c>
      <c r="U15" s="177">
        <v>0</v>
      </c>
      <c r="V15" s="177">
        <v>0</v>
      </c>
      <c r="W15" s="177">
        <v>0</v>
      </c>
      <c r="X15" s="177">
        <v>40</v>
      </c>
      <c r="Y15" s="177">
        <v>0</v>
      </c>
      <c r="Z15" s="177">
        <v>1</v>
      </c>
      <c r="AA15" s="177">
        <v>0</v>
      </c>
      <c r="AB15" s="177">
        <v>0</v>
      </c>
      <c r="AC15" s="177">
        <v>0</v>
      </c>
      <c r="AD15" s="177">
        <v>0</v>
      </c>
      <c r="AE15" s="177">
        <v>0</v>
      </c>
      <c r="AF15" s="177">
        <v>1</v>
      </c>
      <c r="AG15" s="177">
        <v>0</v>
      </c>
      <c r="AH15" s="177">
        <v>0</v>
      </c>
      <c r="AI15" s="177">
        <v>0</v>
      </c>
      <c r="AJ15" s="177">
        <v>0</v>
      </c>
      <c r="AK15" s="177">
        <v>0</v>
      </c>
      <c r="AL15" s="177">
        <v>0</v>
      </c>
      <c r="AM15" s="177">
        <v>0</v>
      </c>
      <c r="AN15" s="177">
        <v>0</v>
      </c>
      <c r="AO15" s="177">
        <v>5</v>
      </c>
      <c r="AP15" s="177">
        <v>0</v>
      </c>
      <c r="AQ15" s="177">
        <v>0</v>
      </c>
      <c r="AR15" s="177">
        <v>0</v>
      </c>
      <c r="AT15" s="48">
        <f t="shared" si="10"/>
        <v>1</v>
      </c>
      <c r="AU15" s="48">
        <f t="shared" si="7"/>
        <v>2</v>
      </c>
      <c r="AV15" s="48">
        <f t="shared" si="8"/>
        <v>0</v>
      </c>
      <c r="AW15" s="48">
        <f t="shared" si="0"/>
        <v>11</v>
      </c>
      <c r="AX15" s="48">
        <f t="shared" si="1"/>
        <v>41</v>
      </c>
      <c r="AY15" s="48">
        <f t="shared" si="2"/>
        <v>1</v>
      </c>
      <c r="AZ15" s="48">
        <f t="shared" si="3"/>
        <v>0</v>
      </c>
      <c r="BA15" s="49">
        <f t="shared" si="4"/>
        <v>0</v>
      </c>
      <c r="BB15" s="48">
        <f t="shared" si="5"/>
        <v>5</v>
      </c>
      <c r="BC15" s="65">
        <f t="shared" si="9"/>
        <v>61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v>3</v>
      </c>
      <c r="E16" s="177">
        <v>0</v>
      </c>
      <c r="F16" s="177">
        <v>96</v>
      </c>
      <c r="G16" s="177">
        <v>0</v>
      </c>
      <c r="H16" s="177">
        <v>3</v>
      </c>
      <c r="I16" s="177">
        <v>1</v>
      </c>
      <c r="J16" s="177">
        <v>5</v>
      </c>
      <c r="K16" s="177">
        <v>0</v>
      </c>
      <c r="L16" s="177">
        <v>4</v>
      </c>
      <c r="M16" s="177">
        <v>2</v>
      </c>
      <c r="N16" s="177">
        <v>0</v>
      </c>
      <c r="O16" s="177">
        <v>0</v>
      </c>
      <c r="P16" s="177">
        <v>11</v>
      </c>
      <c r="Q16" s="177">
        <v>0</v>
      </c>
      <c r="R16" s="177">
        <v>2</v>
      </c>
      <c r="S16" s="177">
        <v>12</v>
      </c>
      <c r="T16" s="177">
        <v>2</v>
      </c>
      <c r="U16" s="177">
        <v>3</v>
      </c>
      <c r="V16" s="177">
        <v>9</v>
      </c>
      <c r="W16" s="177">
        <v>2</v>
      </c>
      <c r="X16" s="177">
        <v>4</v>
      </c>
      <c r="Y16" s="177">
        <v>0</v>
      </c>
      <c r="Z16" s="177">
        <v>0</v>
      </c>
      <c r="AA16" s="177">
        <v>0</v>
      </c>
      <c r="AB16" s="177">
        <v>0</v>
      </c>
      <c r="AC16" s="177">
        <v>11</v>
      </c>
      <c r="AD16" s="177">
        <v>1</v>
      </c>
      <c r="AE16" s="177">
        <v>1</v>
      </c>
      <c r="AF16" s="177">
        <v>2</v>
      </c>
      <c r="AG16" s="177">
        <v>4</v>
      </c>
      <c r="AH16" s="177">
        <v>10</v>
      </c>
      <c r="AI16" s="177">
        <v>0</v>
      </c>
      <c r="AJ16" s="177">
        <v>1</v>
      </c>
      <c r="AK16" s="177">
        <v>29</v>
      </c>
      <c r="AL16" s="177">
        <v>2</v>
      </c>
      <c r="AM16" s="177">
        <v>2</v>
      </c>
      <c r="AN16" s="177">
        <v>2</v>
      </c>
      <c r="AO16" s="177">
        <v>19</v>
      </c>
      <c r="AP16" s="177">
        <v>1</v>
      </c>
      <c r="AQ16" s="177">
        <v>8</v>
      </c>
      <c r="AR16" s="177">
        <v>11</v>
      </c>
      <c r="AT16" s="48">
        <f t="shared" si="10"/>
        <v>3</v>
      </c>
      <c r="AU16" s="48">
        <f t="shared" si="7"/>
        <v>111</v>
      </c>
      <c r="AV16" s="48">
        <f t="shared" si="8"/>
        <v>13</v>
      </c>
      <c r="AW16" s="48">
        <f t="shared" si="0"/>
        <v>26</v>
      </c>
      <c r="AX16" s="48">
        <f t="shared" si="1"/>
        <v>6</v>
      </c>
      <c r="AY16" s="48">
        <f t="shared" si="2"/>
        <v>19</v>
      </c>
      <c r="AZ16" s="48">
        <f t="shared" si="3"/>
        <v>11</v>
      </c>
      <c r="BA16" s="49">
        <f t="shared" si="4"/>
        <v>35</v>
      </c>
      <c r="BB16" s="48">
        <f t="shared" si="5"/>
        <v>39</v>
      </c>
      <c r="BC16" s="65">
        <f t="shared" si="9"/>
        <v>263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v>0</v>
      </c>
      <c r="E17" s="177">
        <v>0</v>
      </c>
      <c r="F17" s="177">
        <v>190</v>
      </c>
      <c r="G17" s="177">
        <v>11</v>
      </c>
      <c r="H17" s="177">
        <v>4</v>
      </c>
      <c r="I17" s="177">
        <v>5</v>
      </c>
      <c r="J17" s="177">
        <v>20</v>
      </c>
      <c r="K17" s="177">
        <v>0</v>
      </c>
      <c r="L17" s="177">
        <v>10</v>
      </c>
      <c r="M17" s="177">
        <v>6</v>
      </c>
      <c r="N17" s="177">
        <v>6</v>
      </c>
      <c r="O17" s="177">
        <v>0</v>
      </c>
      <c r="P17" s="177">
        <v>15</v>
      </c>
      <c r="Q17" s="177">
        <v>5</v>
      </c>
      <c r="R17" s="177">
        <v>15</v>
      </c>
      <c r="S17" s="177">
        <v>21</v>
      </c>
      <c r="T17" s="177">
        <v>3</v>
      </c>
      <c r="U17" s="177">
        <v>3</v>
      </c>
      <c r="V17" s="177">
        <v>10</v>
      </c>
      <c r="W17" s="177">
        <v>19</v>
      </c>
      <c r="X17" s="177">
        <v>90</v>
      </c>
      <c r="Y17" s="177">
        <v>6</v>
      </c>
      <c r="Z17" s="177">
        <v>16</v>
      </c>
      <c r="AA17" s="177">
        <v>8</v>
      </c>
      <c r="AB17" s="177">
        <v>20</v>
      </c>
      <c r="AC17" s="177">
        <v>33</v>
      </c>
      <c r="AD17" s="177">
        <v>3</v>
      </c>
      <c r="AE17" s="177">
        <v>10</v>
      </c>
      <c r="AF17" s="177">
        <v>4</v>
      </c>
      <c r="AG17" s="177">
        <v>11</v>
      </c>
      <c r="AH17" s="177">
        <v>37</v>
      </c>
      <c r="AI17" s="177">
        <v>7</v>
      </c>
      <c r="AJ17" s="177">
        <v>6</v>
      </c>
      <c r="AK17" s="177">
        <v>24</v>
      </c>
      <c r="AL17" s="177">
        <v>1</v>
      </c>
      <c r="AM17" s="177">
        <v>4</v>
      </c>
      <c r="AN17" s="177">
        <v>3</v>
      </c>
      <c r="AO17" s="177">
        <v>29</v>
      </c>
      <c r="AP17" s="177">
        <v>3</v>
      </c>
      <c r="AQ17" s="177">
        <v>4</v>
      </c>
      <c r="AR17" s="177">
        <v>11</v>
      </c>
      <c r="AT17" s="48">
        <f t="shared" si="10"/>
        <v>0</v>
      </c>
      <c r="AU17" s="48">
        <f t="shared" si="7"/>
        <v>252</v>
      </c>
      <c r="AV17" s="48">
        <f t="shared" si="8"/>
        <v>35</v>
      </c>
      <c r="AW17" s="48">
        <f t="shared" si="0"/>
        <v>37</v>
      </c>
      <c r="AX17" s="48">
        <f t="shared" si="1"/>
        <v>159</v>
      </c>
      <c r="AY17" s="48">
        <f t="shared" si="2"/>
        <v>61</v>
      </c>
      <c r="AZ17" s="48">
        <f t="shared" si="3"/>
        <v>50</v>
      </c>
      <c r="BA17" s="49">
        <f t="shared" si="4"/>
        <v>32</v>
      </c>
      <c r="BB17" s="48">
        <f t="shared" si="5"/>
        <v>47</v>
      </c>
      <c r="BC17" s="65">
        <f t="shared" si="9"/>
        <v>673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v>0</v>
      </c>
      <c r="E18" s="177">
        <v>0</v>
      </c>
      <c r="F18" s="177">
        <v>46</v>
      </c>
      <c r="G18" s="177">
        <v>6</v>
      </c>
      <c r="H18" s="177">
        <v>3</v>
      </c>
      <c r="I18" s="177">
        <v>1</v>
      </c>
      <c r="J18" s="177">
        <v>16</v>
      </c>
      <c r="K18" s="177">
        <v>2</v>
      </c>
      <c r="L18" s="177">
        <v>2</v>
      </c>
      <c r="M18" s="177">
        <v>4</v>
      </c>
      <c r="N18" s="177">
        <v>5</v>
      </c>
      <c r="O18" s="177">
        <v>0</v>
      </c>
      <c r="P18" s="177">
        <v>4</v>
      </c>
      <c r="Q18" s="177">
        <v>2</v>
      </c>
      <c r="R18" s="177">
        <v>6</v>
      </c>
      <c r="S18" s="177">
        <v>17</v>
      </c>
      <c r="T18" s="177">
        <v>4</v>
      </c>
      <c r="U18" s="177">
        <v>6</v>
      </c>
      <c r="V18" s="177">
        <v>10</v>
      </c>
      <c r="W18" s="177">
        <v>4</v>
      </c>
      <c r="X18" s="177">
        <v>16</v>
      </c>
      <c r="Y18" s="177">
        <v>0</v>
      </c>
      <c r="Z18" s="177">
        <v>6</v>
      </c>
      <c r="AA18" s="177">
        <v>2</v>
      </c>
      <c r="AB18" s="177">
        <v>0</v>
      </c>
      <c r="AC18" s="177">
        <v>3</v>
      </c>
      <c r="AD18" s="177">
        <v>8</v>
      </c>
      <c r="AE18" s="177">
        <v>7</v>
      </c>
      <c r="AF18" s="177">
        <v>7</v>
      </c>
      <c r="AG18" s="177">
        <v>2</v>
      </c>
      <c r="AH18" s="177">
        <v>4</v>
      </c>
      <c r="AI18" s="177">
        <v>0</v>
      </c>
      <c r="AJ18" s="177">
        <v>5</v>
      </c>
      <c r="AK18" s="177">
        <v>4</v>
      </c>
      <c r="AL18" s="177">
        <v>4</v>
      </c>
      <c r="AM18" s="177">
        <v>2</v>
      </c>
      <c r="AN18" s="177">
        <v>1</v>
      </c>
      <c r="AO18" s="177">
        <v>9</v>
      </c>
      <c r="AP18" s="177">
        <v>0</v>
      </c>
      <c r="AQ18" s="177">
        <v>1</v>
      </c>
      <c r="AR18" s="177">
        <v>4</v>
      </c>
      <c r="AT18" s="48">
        <f t="shared" si="10"/>
        <v>0</v>
      </c>
      <c r="AU18" s="48">
        <f t="shared" si="7"/>
        <v>85</v>
      </c>
      <c r="AV18" s="48">
        <f t="shared" si="8"/>
        <v>12</v>
      </c>
      <c r="AW18" s="48">
        <f t="shared" si="0"/>
        <v>37</v>
      </c>
      <c r="AX18" s="48">
        <f t="shared" si="1"/>
        <v>28</v>
      </c>
      <c r="AY18" s="48">
        <f t="shared" si="2"/>
        <v>27</v>
      </c>
      <c r="AZ18" s="48">
        <f t="shared" si="3"/>
        <v>9</v>
      </c>
      <c r="BA18" s="49">
        <f t="shared" si="4"/>
        <v>11</v>
      </c>
      <c r="BB18" s="48">
        <f t="shared" si="5"/>
        <v>14</v>
      </c>
      <c r="BC18" s="65">
        <f t="shared" si="9"/>
        <v>223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v>0</v>
      </c>
      <c r="E19" s="177">
        <v>0</v>
      </c>
      <c r="F19" s="177">
        <v>1</v>
      </c>
      <c r="G19" s="177">
        <v>2</v>
      </c>
      <c r="H19" s="177">
        <v>0</v>
      </c>
      <c r="I19" s="177">
        <v>0</v>
      </c>
      <c r="J19" s="177">
        <v>2</v>
      </c>
      <c r="K19" s="177">
        <v>1</v>
      </c>
      <c r="L19" s="177">
        <v>0</v>
      </c>
      <c r="M19" s="177">
        <v>0</v>
      </c>
      <c r="N19" s="177">
        <v>0</v>
      </c>
      <c r="O19" s="177">
        <v>0</v>
      </c>
      <c r="P19" s="177">
        <v>2</v>
      </c>
      <c r="Q19" s="177">
        <v>0</v>
      </c>
      <c r="R19" s="177">
        <v>0</v>
      </c>
      <c r="S19" s="177">
        <v>15</v>
      </c>
      <c r="T19" s="177">
        <v>0</v>
      </c>
      <c r="U19" s="177">
        <v>3</v>
      </c>
      <c r="V19" s="177">
        <v>2</v>
      </c>
      <c r="W19" s="177">
        <v>0</v>
      </c>
      <c r="X19" s="177">
        <v>0</v>
      </c>
      <c r="Y19" s="177">
        <v>0</v>
      </c>
      <c r="Z19" s="177">
        <v>0</v>
      </c>
      <c r="AA19" s="177">
        <v>0</v>
      </c>
      <c r="AB19" s="177">
        <v>1</v>
      </c>
      <c r="AC19" s="177">
        <v>0</v>
      </c>
      <c r="AD19" s="177">
        <v>0</v>
      </c>
      <c r="AE19" s="177">
        <v>5</v>
      </c>
      <c r="AF19" s="177">
        <v>3</v>
      </c>
      <c r="AG19" s="177">
        <v>1</v>
      </c>
      <c r="AH19" s="177">
        <v>1</v>
      </c>
      <c r="AI19" s="177">
        <v>0</v>
      </c>
      <c r="AJ19" s="177">
        <v>0</v>
      </c>
      <c r="AK19" s="177">
        <v>1</v>
      </c>
      <c r="AL19" s="177">
        <v>2</v>
      </c>
      <c r="AM19" s="177">
        <v>0</v>
      </c>
      <c r="AN19" s="177">
        <v>0</v>
      </c>
      <c r="AO19" s="177">
        <v>3</v>
      </c>
      <c r="AP19" s="177">
        <v>0</v>
      </c>
      <c r="AQ19" s="177">
        <v>0</v>
      </c>
      <c r="AR19" s="177">
        <v>0</v>
      </c>
      <c r="AT19" s="48">
        <f t="shared" si="10"/>
        <v>0</v>
      </c>
      <c r="AU19" s="48">
        <f t="shared" si="7"/>
        <v>6</v>
      </c>
      <c r="AV19" s="48">
        <f t="shared" si="8"/>
        <v>2</v>
      </c>
      <c r="AW19" s="48">
        <f>+SUM(S19:V19)</f>
        <v>20</v>
      </c>
      <c r="AX19" s="48">
        <f t="shared" si="1"/>
        <v>1</v>
      </c>
      <c r="AY19" s="48">
        <f t="shared" si="2"/>
        <v>9</v>
      </c>
      <c r="AZ19" s="48">
        <f t="shared" si="3"/>
        <v>1</v>
      </c>
      <c r="BA19" s="49">
        <f t="shared" si="4"/>
        <v>3</v>
      </c>
      <c r="BB19" s="48">
        <f t="shared" si="5"/>
        <v>3</v>
      </c>
      <c r="BC19" s="65">
        <f t="shared" si="9"/>
        <v>45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v>0</v>
      </c>
      <c r="E20" s="177">
        <v>0</v>
      </c>
      <c r="F20" s="177">
        <v>47</v>
      </c>
      <c r="G20" s="177">
        <v>8</v>
      </c>
      <c r="H20" s="177">
        <v>3</v>
      </c>
      <c r="I20" s="177">
        <v>1</v>
      </c>
      <c r="J20" s="177">
        <v>18</v>
      </c>
      <c r="K20" s="177">
        <v>3</v>
      </c>
      <c r="L20" s="177">
        <v>2</v>
      </c>
      <c r="M20" s="177">
        <v>4</v>
      </c>
      <c r="N20" s="177">
        <v>5</v>
      </c>
      <c r="O20" s="177">
        <v>0</v>
      </c>
      <c r="P20" s="177">
        <v>6</v>
      </c>
      <c r="Q20" s="177">
        <v>2</v>
      </c>
      <c r="R20" s="177">
        <v>6</v>
      </c>
      <c r="S20" s="177">
        <v>32</v>
      </c>
      <c r="T20" s="177">
        <v>4</v>
      </c>
      <c r="U20" s="177">
        <v>9</v>
      </c>
      <c r="V20" s="177">
        <v>12</v>
      </c>
      <c r="W20" s="177">
        <v>4</v>
      </c>
      <c r="X20" s="177">
        <v>16</v>
      </c>
      <c r="Y20" s="177">
        <v>0</v>
      </c>
      <c r="Z20" s="177">
        <v>6</v>
      </c>
      <c r="AA20" s="177">
        <v>2</v>
      </c>
      <c r="AB20" s="177">
        <v>1</v>
      </c>
      <c r="AC20" s="177">
        <v>3</v>
      </c>
      <c r="AD20" s="177">
        <v>8</v>
      </c>
      <c r="AE20" s="177">
        <v>12</v>
      </c>
      <c r="AF20" s="177">
        <v>10</v>
      </c>
      <c r="AG20" s="177">
        <v>3</v>
      </c>
      <c r="AH20" s="177">
        <v>5</v>
      </c>
      <c r="AI20" s="177">
        <v>0</v>
      </c>
      <c r="AJ20" s="177">
        <v>5</v>
      </c>
      <c r="AK20" s="177">
        <v>5</v>
      </c>
      <c r="AL20" s="177">
        <v>6</v>
      </c>
      <c r="AM20" s="177">
        <v>2</v>
      </c>
      <c r="AN20" s="177">
        <v>1</v>
      </c>
      <c r="AO20" s="177">
        <v>12</v>
      </c>
      <c r="AP20" s="177">
        <v>0</v>
      </c>
      <c r="AQ20" s="177">
        <v>1</v>
      </c>
      <c r="AR20" s="177">
        <v>4</v>
      </c>
      <c r="AT20" s="48">
        <f t="shared" si="10"/>
        <v>0</v>
      </c>
      <c r="AU20" s="48">
        <f t="shared" si="7"/>
        <v>91</v>
      </c>
      <c r="AV20" s="48">
        <f t="shared" si="8"/>
        <v>14</v>
      </c>
      <c r="AW20" s="48">
        <f t="shared" si="0"/>
        <v>57</v>
      </c>
      <c r="AX20" s="48">
        <f t="shared" si="1"/>
        <v>29</v>
      </c>
      <c r="AY20" s="48">
        <f t="shared" si="2"/>
        <v>36</v>
      </c>
      <c r="AZ20" s="48">
        <f t="shared" si="3"/>
        <v>10</v>
      </c>
      <c r="BA20" s="49">
        <f t="shared" si="4"/>
        <v>14</v>
      </c>
      <c r="BB20" s="48">
        <f t="shared" si="5"/>
        <v>17</v>
      </c>
      <c r="BC20" s="65">
        <f t="shared" si="9"/>
        <v>268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v>0</v>
      </c>
      <c r="E21" s="177">
        <v>0</v>
      </c>
      <c r="F21" s="177">
        <v>210</v>
      </c>
      <c r="G21" s="177">
        <v>1</v>
      </c>
      <c r="H21" s="177">
        <v>8</v>
      </c>
      <c r="I21" s="177">
        <v>6</v>
      </c>
      <c r="J21" s="177">
        <v>7</v>
      </c>
      <c r="K21" s="177">
        <v>0</v>
      </c>
      <c r="L21" s="177">
        <v>11</v>
      </c>
      <c r="M21" s="177">
        <v>5</v>
      </c>
      <c r="N21" s="177">
        <v>7</v>
      </c>
      <c r="O21" s="177">
        <v>0</v>
      </c>
      <c r="P21" s="177">
        <v>1</v>
      </c>
      <c r="Q21" s="177">
        <v>6</v>
      </c>
      <c r="R21" s="177">
        <v>5</v>
      </c>
      <c r="S21" s="177">
        <v>13</v>
      </c>
      <c r="T21" s="177">
        <v>2</v>
      </c>
      <c r="U21" s="177">
        <v>5</v>
      </c>
      <c r="V21" s="177">
        <v>7</v>
      </c>
      <c r="W21" s="177">
        <v>0</v>
      </c>
      <c r="X21" s="177">
        <v>0</v>
      </c>
      <c r="Y21" s="177">
        <v>4</v>
      </c>
      <c r="Z21" s="177">
        <v>2</v>
      </c>
      <c r="AA21" s="177">
        <v>0</v>
      </c>
      <c r="AB21" s="177">
        <v>3</v>
      </c>
      <c r="AC21" s="177">
        <v>26</v>
      </c>
      <c r="AD21" s="177">
        <v>6</v>
      </c>
      <c r="AE21" s="177">
        <v>9</v>
      </c>
      <c r="AF21" s="177">
        <v>8</v>
      </c>
      <c r="AG21" s="177">
        <v>10</v>
      </c>
      <c r="AH21" s="177">
        <v>37</v>
      </c>
      <c r="AI21" s="177">
        <v>9</v>
      </c>
      <c r="AJ21" s="177">
        <v>5</v>
      </c>
      <c r="AK21" s="177">
        <v>23</v>
      </c>
      <c r="AL21" s="177">
        <v>4</v>
      </c>
      <c r="AM21" s="177">
        <v>3</v>
      </c>
      <c r="AN21" s="177">
        <v>2</v>
      </c>
      <c r="AO21" s="177">
        <v>18</v>
      </c>
      <c r="AP21" s="177">
        <v>3</v>
      </c>
      <c r="AQ21" s="177">
        <v>5</v>
      </c>
      <c r="AR21" s="177">
        <v>5</v>
      </c>
      <c r="AT21" s="48">
        <f t="shared" si="10"/>
        <v>0</v>
      </c>
      <c r="AU21" s="48">
        <f t="shared" si="7"/>
        <v>255</v>
      </c>
      <c r="AV21" s="48">
        <f t="shared" si="8"/>
        <v>12</v>
      </c>
      <c r="AW21" s="48">
        <f t="shared" si="0"/>
        <v>27</v>
      </c>
      <c r="AX21" s="48">
        <f t="shared" si="1"/>
        <v>9</v>
      </c>
      <c r="AY21" s="48">
        <f t="shared" si="2"/>
        <v>59</v>
      </c>
      <c r="AZ21" s="48">
        <f t="shared" si="3"/>
        <v>51</v>
      </c>
      <c r="BA21" s="49">
        <f t="shared" si="4"/>
        <v>32</v>
      </c>
      <c r="BB21" s="48">
        <f t="shared" si="5"/>
        <v>31</v>
      </c>
      <c r="BC21" s="65">
        <f t="shared" si="9"/>
        <v>476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v>0</v>
      </c>
      <c r="E22" s="177">
        <v>0</v>
      </c>
      <c r="F22" s="177">
        <v>232</v>
      </c>
      <c r="G22" s="177">
        <v>35</v>
      </c>
      <c r="H22" s="177">
        <v>7</v>
      </c>
      <c r="I22" s="177">
        <v>26</v>
      </c>
      <c r="J22" s="177">
        <v>16</v>
      </c>
      <c r="K22" s="177">
        <v>2</v>
      </c>
      <c r="L22" s="177">
        <v>7</v>
      </c>
      <c r="M22" s="177">
        <v>16</v>
      </c>
      <c r="N22" s="177">
        <v>36</v>
      </c>
      <c r="O22" s="177">
        <v>0</v>
      </c>
      <c r="P22" s="177">
        <v>19</v>
      </c>
      <c r="Q22" s="177">
        <v>13</v>
      </c>
      <c r="R22" s="177">
        <v>20</v>
      </c>
      <c r="S22" s="177">
        <v>4</v>
      </c>
      <c r="T22" s="177">
        <v>16</v>
      </c>
      <c r="U22" s="177">
        <v>11</v>
      </c>
      <c r="V22" s="177">
        <v>36</v>
      </c>
      <c r="W22" s="177">
        <v>1</v>
      </c>
      <c r="X22" s="177">
        <v>25</v>
      </c>
      <c r="Y22" s="177">
        <v>0</v>
      </c>
      <c r="Z22" s="177">
        <v>1</v>
      </c>
      <c r="AA22" s="177">
        <v>0</v>
      </c>
      <c r="AB22" s="177">
        <v>0</v>
      </c>
      <c r="AC22" s="177">
        <v>54</v>
      </c>
      <c r="AD22" s="177">
        <v>20</v>
      </c>
      <c r="AE22" s="177">
        <v>27</v>
      </c>
      <c r="AF22" s="177">
        <v>28</v>
      </c>
      <c r="AG22" s="177">
        <v>18</v>
      </c>
      <c r="AH22" s="177">
        <v>37</v>
      </c>
      <c r="AI22" s="177">
        <v>5</v>
      </c>
      <c r="AJ22" s="177">
        <v>8</v>
      </c>
      <c r="AK22" s="177">
        <v>42</v>
      </c>
      <c r="AL22" s="177">
        <v>7</v>
      </c>
      <c r="AM22" s="177">
        <v>14</v>
      </c>
      <c r="AN22" s="177">
        <v>4</v>
      </c>
      <c r="AO22" s="177">
        <v>4</v>
      </c>
      <c r="AP22" s="177">
        <v>2</v>
      </c>
      <c r="AQ22" s="177">
        <v>6</v>
      </c>
      <c r="AR22" s="177">
        <v>1</v>
      </c>
      <c r="AT22" s="48">
        <f t="shared" si="10"/>
        <v>0</v>
      </c>
      <c r="AU22" s="48">
        <f t="shared" si="7"/>
        <v>377</v>
      </c>
      <c r="AV22" s="48">
        <f t="shared" si="8"/>
        <v>52</v>
      </c>
      <c r="AW22" s="48">
        <f t="shared" si="0"/>
        <v>67</v>
      </c>
      <c r="AX22" s="48">
        <f t="shared" si="1"/>
        <v>27</v>
      </c>
      <c r="AY22" s="48">
        <f t="shared" si="2"/>
        <v>147</v>
      </c>
      <c r="AZ22" s="48">
        <f t="shared" si="3"/>
        <v>50</v>
      </c>
      <c r="BA22" s="49">
        <f t="shared" si="4"/>
        <v>67</v>
      </c>
      <c r="BB22" s="48">
        <f t="shared" si="5"/>
        <v>13</v>
      </c>
      <c r="BC22" s="65">
        <f t="shared" si="9"/>
        <v>800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v>0</v>
      </c>
      <c r="E23" s="177">
        <v>0</v>
      </c>
      <c r="F23" s="177">
        <v>170</v>
      </c>
      <c r="G23" s="177">
        <v>29</v>
      </c>
      <c r="H23" s="177">
        <v>15</v>
      </c>
      <c r="I23" s="177">
        <v>18</v>
      </c>
      <c r="J23" s="177">
        <v>31</v>
      </c>
      <c r="K23" s="177">
        <v>2</v>
      </c>
      <c r="L23" s="177">
        <v>7</v>
      </c>
      <c r="M23" s="177">
        <v>3</v>
      </c>
      <c r="N23" s="177">
        <v>39</v>
      </c>
      <c r="O23" s="177">
        <v>0</v>
      </c>
      <c r="P23" s="177">
        <v>0</v>
      </c>
      <c r="Q23" s="177">
        <v>0</v>
      </c>
      <c r="R23" s="177">
        <v>0</v>
      </c>
      <c r="S23" s="177">
        <v>0</v>
      </c>
      <c r="T23" s="177">
        <v>0</v>
      </c>
      <c r="U23" s="177">
        <v>0</v>
      </c>
      <c r="V23" s="177">
        <v>0</v>
      </c>
      <c r="W23" s="177">
        <v>0</v>
      </c>
      <c r="X23" s="177">
        <v>0</v>
      </c>
      <c r="Y23" s="177">
        <v>1</v>
      </c>
      <c r="Z23" s="177">
        <v>0</v>
      </c>
      <c r="AA23" s="177">
        <v>0</v>
      </c>
      <c r="AB23" s="177">
        <v>2</v>
      </c>
      <c r="AC23" s="177">
        <v>0</v>
      </c>
      <c r="AD23" s="177">
        <v>0</v>
      </c>
      <c r="AE23" s="177">
        <v>1</v>
      </c>
      <c r="AF23" s="177">
        <v>0</v>
      </c>
      <c r="AG23" s="177">
        <v>0</v>
      </c>
      <c r="AH23" s="177">
        <v>32</v>
      </c>
      <c r="AI23" s="177">
        <v>0</v>
      </c>
      <c r="AJ23" s="177">
        <v>16</v>
      </c>
      <c r="AK23" s="177">
        <v>20</v>
      </c>
      <c r="AL23" s="177">
        <v>5</v>
      </c>
      <c r="AM23" s="177">
        <v>0</v>
      </c>
      <c r="AN23" s="177">
        <v>0</v>
      </c>
      <c r="AO23" s="177">
        <v>9</v>
      </c>
      <c r="AP23" s="177">
        <v>0</v>
      </c>
      <c r="AQ23" s="177">
        <v>0</v>
      </c>
      <c r="AR23" s="177">
        <v>0</v>
      </c>
      <c r="AT23" s="48">
        <f t="shared" si="10"/>
        <v>0</v>
      </c>
      <c r="AU23" s="48">
        <f t="shared" si="7"/>
        <v>314</v>
      </c>
      <c r="AV23" s="48">
        <f t="shared" si="8"/>
        <v>0</v>
      </c>
      <c r="AW23" s="48">
        <f t="shared" si="0"/>
        <v>0</v>
      </c>
      <c r="AX23" s="48">
        <f t="shared" si="1"/>
        <v>3</v>
      </c>
      <c r="AY23" s="48">
        <f t="shared" si="2"/>
        <v>1</v>
      </c>
      <c r="AZ23" s="48">
        <f t="shared" si="3"/>
        <v>48</v>
      </c>
      <c r="BA23" s="49">
        <f t="shared" si="4"/>
        <v>25</v>
      </c>
      <c r="BB23" s="48">
        <f t="shared" si="5"/>
        <v>9</v>
      </c>
      <c r="BC23" s="65">
        <f t="shared" si="9"/>
        <v>400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v>0</v>
      </c>
      <c r="E24" s="177">
        <v>0</v>
      </c>
      <c r="F24" s="177">
        <v>176</v>
      </c>
      <c r="G24" s="177">
        <v>8</v>
      </c>
      <c r="H24" s="177">
        <v>6</v>
      </c>
      <c r="I24" s="177">
        <v>8</v>
      </c>
      <c r="J24" s="177">
        <v>17</v>
      </c>
      <c r="K24" s="177">
        <v>0</v>
      </c>
      <c r="L24" s="177">
        <v>9</v>
      </c>
      <c r="M24" s="177">
        <v>5</v>
      </c>
      <c r="N24" s="177">
        <v>7</v>
      </c>
      <c r="O24" s="177">
        <v>0</v>
      </c>
      <c r="P24" s="177">
        <v>10</v>
      </c>
      <c r="Q24" s="177">
        <v>7</v>
      </c>
      <c r="R24" s="177">
        <v>5</v>
      </c>
      <c r="S24" s="177">
        <v>7</v>
      </c>
      <c r="T24" s="177">
        <v>1</v>
      </c>
      <c r="U24" s="177">
        <v>3</v>
      </c>
      <c r="V24" s="177">
        <v>8</v>
      </c>
      <c r="W24" s="177">
        <v>21</v>
      </c>
      <c r="X24" s="177">
        <v>80</v>
      </c>
      <c r="Y24" s="177">
        <v>5</v>
      </c>
      <c r="Z24" s="177">
        <v>12</v>
      </c>
      <c r="AA24" s="177">
        <v>7</v>
      </c>
      <c r="AB24" s="177">
        <v>15</v>
      </c>
      <c r="AC24" s="177">
        <v>23</v>
      </c>
      <c r="AD24" s="177">
        <v>6</v>
      </c>
      <c r="AE24" s="177">
        <v>8</v>
      </c>
      <c r="AF24" s="177">
        <v>8</v>
      </c>
      <c r="AG24" s="177">
        <v>10</v>
      </c>
      <c r="AH24" s="177">
        <v>32</v>
      </c>
      <c r="AI24" s="177">
        <v>8</v>
      </c>
      <c r="AJ24" s="177">
        <v>5</v>
      </c>
      <c r="AK24" s="177">
        <v>11</v>
      </c>
      <c r="AL24" s="177">
        <v>2</v>
      </c>
      <c r="AM24" s="177">
        <v>3</v>
      </c>
      <c r="AN24" s="177">
        <v>3</v>
      </c>
      <c r="AO24" s="177">
        <v>29</v>
      </c>
      <c r="AP24" s="177">
        <v>5</v>
      </c>
      <c r="AQ24" s="177">
        <v>2</v>
      </c>
      <c r="AR24" s="177">
        <v>12</v>
      </c>
      <c r="AT24" s="48">
        <f t="shared" si="10"/>
        <v>0</v>
      </c>
      <c r="AU24" s="48">
        <f t="shared" si="7"/>
        <v>236</v>
      </c>
      <c r="AV24" s="48">
        <f t="shared" si="8"/>
        <v>22</v>
      </c>
      <c r="AW24" s="48">
        <f t="shared" si="0"/>
        <v>19</v>
      </c>
      <c r="AX24" s="48">
        <f t="shared" si="1"/>
        <v>140</v>
      </c>
      <c r="AY24" s="48">
        <f t="shared" si="2"/>
        <v>55</v>
      </c>
      <c r="AZ24" s="48">
        <f t="shared" si="3"/>
        <v>45</v>
      </c>
      <c r="BA24" s="49">
        <f t="shared" si="4"/>
        <v>19</v>
      </c>
      <c r="BB24" s="48">
        <f t="shared" si="5"/>
        <v>48</v>
      </c>
      <c r="BC24" s="65">
        <f t="shared" si="9"/>
        <v>584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v>0</v>
      </c>
      <c r="E25" s="177">
        <v>0</v>
      </c>
      <c r="F25" s="177">
        <v>187</v>
      </c>
      <c r="G25" s="177">
        <v>10</v>
      </c>
      <c r="H25" s="177">
        <v>11</v>
      </c>
      <c r="I25" s="177">
        <v>9</v>
      </c>
      <c r="J25" s="177">
        <v>24</v>
      </c>
      <c r="K25" s="177">
        <v>2</v>
      </c>
      <c r="L25" s="177">
        <v>5</v>
      </c>
      <c r="M25" s="177">
        <v>9</v>
      </c>
      <c r="N25" s="177">
        <v>16</v>
      </c>
      <c r="O25" s="177">
        <v>0</v>
      </c>
      <c r="P25" s="177">
        <v>7</v>
      </c>
      <c r="Q25" s="177">
        <v>1</v>
      </c>
      <c r="R25" s="177">
        <v>0</v>
      </c>
      <c r="S25" s="177">
        <v>28</v>
      </c>
      <c r="T25" s="177">
        <v>3</v>
      </c>
      <c r="U25" s="177">
        <v>9</v>
      </c>
      <c r="V25" s="177">
        <v>11</v>
      </c>
      <c r="W25" s="177">
        <v>27</v>
      </c>
      <c r="X25" s="177">
        <v>81</v>
      </c>
      <c r="Y25" s="177">
        <v>6</v>
      </c>
      <c r="Z25" s="177">
        <v>17</v>
      </c>
      <c r="AA25" s="177">
        <v>4</v>
      </c>
      <c r="AB25" s="177">
        <v>6</v>
      </c>
      <c r="AC25" s="177">
        <v>29</v>
      </c>
      <c r="AD25" s="177">
        <v>13</v>
      </c>
      <c r="AE25" s="177">
        <v>12</v>
      </c>
      <c r="AF25" s="177">
        <v>14</v>
      </c>
      <c r="AG25" s="177">
        <v>18</v>
      </c>
      <c r="AH25" s="177">
        <v>36</v>
      </c>
      <c r="AI25" s="177">
        <v>8</v>
      </c>
      <c r="AJ25" s="177">
        <v>12</v>
      </c>
      <c r="AK25" s="177">
        <v>15</v>
      </c>
      <c r="AL25" s="177">
        <v>3</v>
      </c>
      <c r="AM25" s="177">
        <v>6</v>
      </c>
      <c r="AN25" s="177">
        <v>8</v>
      </c>
      <c r="AO25" s="177">
        <v>28</v>
      </c>
      <c r="AP25" s="177">
        <v>4</v>
      </c>
      <c r="AQ25" s="177">
        <v>0</v>
      </c>
      <c r="AR25" s="177">
        <v>13</v>
      </c>
      <c r="AT25" s="48">
        <f t="shared" si="10"/>
        <v>0</v>
      </c>
      <c r="AU25" s="48">
        <f t="shared" si="7"/>
        <v>273</v>
      </c>
      <c r="AV25" s="48">
        <f t="shared" si="8"/>
        <v>8</v>
      </c>
      <c r="AW25" s="48">
        <f t="shared" si="0"/>
        <v>51</v>
      </c>
      <c r="AX25" s="48">
        <f t="shared" si="1"/>
        <v>141</v>
      </c>
      <c r="AY25" s="48">
        <f t="shared" si="2"/>
        <v>86</v>
      </c>
      <c r="AZ25" s="48">
        <f t="shared" si="3"/>
        <v>56</v>
      </c>
      <c r="BA25" s="49">
        <f t="shared" si="4"/>
        <v>32</v>
      </c>
      <c r="BB25" s="48">
        <f t="shared" si="5"/>
        <v>45</v>
      </c>
      <c r="BC25" s="65">
        <f t="shared" si="9"/>
        <v>692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v>0</v>
      </c>
      <c r="E26" s="177">
        <v>0</v>
      </c>
      <c r="F26" s="177">
        <v>140</v>
      </c>
      <c r="G26" s="177">
        <v>5</v>
      </c>
      <c r="H26" s="177">
        <v>5</v>
      </c>
      <c r="I26" s="177">
        <v>7</v>
      </c>
      <c r="J26" s="177">
        <v>8</v>
      </c>
      <c r="K26" s="177">
        <v>3</v>
      </c>
      <c r="L26" s="177">
        <v>5</v>
      </c>
      <c r="M26" s="177">
        <v>5</v>
      </c>
      <c r="N26" s="177">
        <v>9</v>
      </c>
      <c r="O26" s="177">
        <v>0</v>
      </c>
      <c r="P26" s="177">
        <v>1</v>
      </c>
      <c r="Q26" s="177">
        <v>2</v>
      </c>
      <c r="R26" s="177">
        <v>4</v>
      </c>
      <c r="S26" s="177">
        <v>11</v>
      </c>
      <c r="T26" s="177">
        <v>4</v>
      </c>
      <c r="U26" s="177">
        <v>3</v>
      </c>
      <c r="V26" s="177">
        <v>5</v>
      </c>
      <c r="W26" s="177">
        <v>7</v>
      </c>
      <c r="X26" s="177">
        <v>38</v>
      </c>
      <c r="Y26" s="177">
        <v>4</v>
      </c>
      <c r="Z26" s="177">
        <v>15</v>
      </c>
      <c r="AA26" s="177">
        <v>4</v>
      </c>
      <c r="AB26" s="177">
        <v>7</v>
      </c>
      <c r="AC26" s="177">
        <v>19</v>
      </c>
      <c r="AD26" s="177">
        <v>2</v>
      </c>
      <c r="AE26" s="177">
        <v>10</v>
      </c>
      <c r="AF26" s="177">
        <v>6</v>
      </c>
      <c r="AG26" s="177">
        <v>8</v>
      </c>
      <c r="AH26" s="177">
        <v>22</v>
      </c>
      <c r="AI26" s="177">
        <v>13</v>
      </c>
      <c r="AJ26" s="177">
        <v>5</v>
      </c>
      <c r="AK26" s="177">
        <v>19</v>
      </c>
      <c r="AL26" s="177">
        <v>3</v>
      </c>
      <c r="AM26" s="177">
        <v>1</v>
      </c>
      <c r="AN26" s="177">
        <v>0</v>
      </c>
      <c r="AO26" s="177">
        <v>14</v>
      </c>
      <c r="AP26" s="177">
        <v>3</v>
      </c>
      <c r="AQ26" s="177">
        <v>3</v>
      </c>
      <c r="AR26" s="177">
        <v>6</v>
      </c>
      <c r="AT26" s="48">
        <f t="shared" si="10"/>
        <v>0</v>
      </c>
      <c r="AU26" s="48">
        <f t="shared" si="7"/>
        <v>187</v>
      </c>
      <c r="AV26" s="48">
        <f t="shared" si="8"/>
        <v>7</v>
      </c>
      <c r="AW26" s="48">
        <f t="shared" si="0"/>
        <v>23</v>
      </c>
      <c r="AX26" s="48">
        <f t="shared" si="1"/>
        <v>75</v>
      </c>
      <c r="AY26" s="48">
        <f t="shared" si="2"/>
        <v>45</v>
      </c>
      <c r="AZ26" s="48">
        <f t="shared" si="3"/>
        <v>40</v>
      </c>
      <c r="BA26" s="49">
        <f t="shared" si="4"/>
        <v>23</v>
      </c>
      <c r="BB26" s="48">
        <f t="shared" si="5"/>
        <v>26</v>
      </c>
      <c r="BC26" s="65">
        <f t="shared" si="9"/>
        <v>426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v>0</v>
      </c>
      <c r="E27" s="177">
        <v>0</v>
      </c>
      <c r="F27" s="177">
        <v>503</v>
      </c>
      <c r="G27" s="177">
        <v>23</v>
      </c>
      <c r="H27" s="177">
        <v>22</v>
      </c>
      <c r="I27" s="177">
        <v>24</v>
      </c>
      <c r="J27" s="177">
        <v>49</v>
      </c>
      <c r="K27" s="177">
        <v>5</v>
      </c>
      <c r="L27" s="177">
        <v>19</v>
      </c>
      <c r="M27" s="177">
        <v>19</v>
      </c>
      <c r="N27" s="177">
        <v>32</v>
      </c>
      <c r="O27" s="177">
        <v>0</v>
      </c>
      <c r="P27" s="177">
        <v>18</v>
      </c>
      <c r="Q27" s="177">
        <v>10</v>
      </c>
      <c r="R27" s="177">
        <v>9</v>
      </c>
      <c r="S27" s="177">
        <v>46</v>
      </c>
      <c r="T27" s="177">
        <v>8</v>
      </c>
      <c r="U27" s="177">
        <v>15</v>
      </c>
      <c r="V27" s="177">
        <v>24</v>
      </c>
      <c r="W27" s="177">
        <v>55</v>
      </c>
      <c r="X27" s="177">
        <v>199</v>
      </c>
      <c r="Y27" s="177">
        <v>15</v>
      </c>
      <c r="Z27" s="177">
        <v>44</v>
      </c>
      <c r="AA27" s="177">
        <v>15</v>
      </c>
      <c r="AB27" s="177">
        <v>28</v>
      </c>
      <c r="AC27" s="177">
        <v>71</v>
      </c>
      <c r="AD27" s="177">
        <v>21</v>
      </c>
      <c r="AE27" s="177">
        <v>30</v>
      </c>
      <c r="AF27" s="177">
        <v>28</v>
      </c>
      <c r="AG27" s="177">
        <v>36</v>
      </c>
      <c r="AH27" s="177">
        <v>90</v>
      </c>
      <c r="AI27" s="177">
        <v>29</v>
      </c>
      <c r="AJ27" s="177">
        <v>22</v>
      </c>
      <c r="AK27" s="177">
        <v>45</v>
      </c>
      <c r="AL27" s="177">
        <v>8</v>
      </c>
      <c r="AM27" s="177">
        <v>10</v>
      </c>
      <c r="AN27" s="177">
        <v>11</v>
      </c>
      <c r="AO27" s="177">
        <v>71</v>
      </c>
      <c r="AP27" s="177">
        <v>12</v>
      </c>
      <c r="AQ27" s="177">
        <v>5</v>
      </c>
      <c r="AR27" s="177">
        <v>31</v>
      </c>
      <c r="AT27" s="48">
        <f t="shared" si="10"/>
        <v>0</v>
      </c>
      <c r="AU27" s="48">
        <f t="shared" si="7"/>
        <v>696</v>
      </c>
      <c r="AV27" s="48">
        <f t="shared" si="8"/>
        <v>37</v>
      </c>
      <c r="AW27" s="48">
        <f t="shared" si="0"/>
        <v>93</v>
      </c>
      <c r="AX27" s="48">
        <f t="shared" si="1"/>
        <v>356</v>
      </c>
      <c r="AY27" s="48">
        <f t="shared" si="2"/>
        <v>186</v>
      </c>
      <c r="AZ27" s="48">
        <f t="shared" si="3"/>
        <v>141</v>
      </c>
      <c r="BA27" s="49">
        <f t="shared" si="4"/>
        <v>74</v>
      </c>
      <c r="BB27" s="48">
        <f t="shared" si="5"/>
        <v>119</v>
      </c>
      <c r="BC27" s="65">
        <f t="shared" si="9"/>
        <v>1702</v>
      </c>
    </row>
  </sheetData>
  <sheetProtection selectLockedCells="1"/>
  <conditionalFormatting sqref="B3:AR3">
    <cfRule type="expression" dxfId="45" priority="2">
      <formula>_xludf.MOD(_xludf.ROW(),2)=0</formula>
    </cfRule>
  </conditionalFormatting>
  <conditionalFormatting sqref="A3">
    <cfRule type="expression" dxfId="44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98824-FB07-4D12-9F3E-B99A0DF557E5}">
  <dimension ref="A1:BP27"/>
  <sheetViews>
    <sheetView showGridLines="0" zoomScale="80" zoomScaleNormal="80" workbookViewId="0">
      <pane xSplit="3" ySplit="3" topLeftCell="D4" activePane="bottomRight" state="frozen"/>
      <selection activeCell="D4" sqref="D4:AR27"/>
      <selection pane="topRight" activeCell="D4" sqref="D4:AR27"/>
      <selection pane="bottomLeft" activeCell="D4" sqref="D4:AR27"/>
      <selection pane="bottomRight" activeCell="E19" sqref="E19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.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 t="str">
        <f>"INDICADORES   " &amp; Config!B15&amp;"   "&amp;Config!E12</f>
        <v>INDICADORES   RED   2022</v>
      </c>
      <c r="C2" s="181"/>
      <c r="G2" s="34"/>
      <c r="H2" s="34"/>
      <c r="K2" s="35"/>
      <c r="L2" s="1"/>
      <c r="M2" s="1"/>
      <c r="N2" s="63">
        <v>27097</v>
      </c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19</v>
      </c>
      <c r="E3" s="52" t="s">
        <v>211</v>
      </c>
      <c r="F3" s="52" t="s">
        <v>20</v>
      </c>
      <c r="G3" s="52" t="s">
        <v>21</v>
      </c>
      <c r="H3" s="52" t="s">
        <v>22</v>
      </c>
      <c r="I3" s="52" t="s">
        <v>23</v>
      </c>
      <c r="J3" s="52" t="s">
        <v>24</v>
      </c>
      <c r="K3" s="52" t="s">
        <v>25</v>
      </c>
      <c r="L3" s="52" t="s">
        <v>26</v>
      </c>
      <c r="M3" s="52" t="s">
        <v>27</v>
      </c>
      <c r="N3" s="52" t="s">
        <v>73</v>
      </c>
      <c r="O3" s="52" t="s">
        <v>212</v>
      </c>
      <c r="P3" s="52" t="s">
        <v>32</v>
      </c>
      <c r="Q3" s="52" t="s">
        <v>33</v>
      </c>
      <c r="R3" s="52" t="s">
        <v>34</v>
      </c>
      <c r="S3" s="52" t="s">
        <v>38</v>
      </c>
      <c r="T3" s="52" t="s">
        <v>39</v>
      </c>
      <c r="U3" s="52" t="s">
        <v>40</v>
      </c>
      <c r="V3" s="52" t="s">
        <v>41</v>
      </c>
      <c r="W3" s="52" t="s">
        <v>42</v>
      </c>
      <c r="X3" s="52" t="s">
        <v>43</v>
      </c>
      <c r="Y3" s="52" t="s">
        <v>44</v>
      </c>
      <c r="Z3" s="52" t="s">
        <v>45</v>
      </c>
      <c r="AA3" s="52" t="s">
        <v>46</v>
      </c>
      <c r="AB3" s="52" t="s">
        <v>47</v>
      </c>
      <c r="AC3" s="52" t="s">
        <v>48</v>
      </c>
      <c r="AD3" s="52" t="s">
        <v>49</v>
      </c>
      <c r="AE3" s="52" t="s">
        <v>50</v>
      </c>
      <c r="AF3" s="52" t="s">
        <v>51</v>
      </c>
      <c r="AG3" s="52" t="s">
        <v>52</v>
      </c>
      <c r="AH3" s="52" t="s">
        <v>35</v>
      </c>
      <c r="AI3" s="52" t="s">
        <v>36</v>
      </c>
      <c r="AJ3" s="52" t="s">
        <v>37</v>
      </c>
      <c r="AK3" s="52" t="s">
        <v>28</v>
      </c>
      <c r="AL3" s="52" t="s">
        <v>29</v>
      </c>
      <c r="AM3" s="52" t="s">
        <v>30</v>
      </c>
      <c r="AN3" s="52" t="s">
        <v>31</v>
      </c>
      <c r="AO3" s="52" t="s">
        <v>3</v>
      </c>
      <c r="AP3" s="52" t="s">
        <v>4</v>
      </c>
      <c r="AQ3" s="52" t="s">
        <v>5</v>
      </c>
      <c r="AR3" s="52" t="s">
        <v>18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>
        <v>0</v>
      </c>
      <c r="E4" s="177">
        <v>0</v>
      </c>
      <c r="F4" s="177">
        <v>211</v>
      </c>
      <c r="G4" s="177">
        <v>9</v>
      </c>
      <c r="H4" s="177">
        <v>5</v>
      </c>
      <c r="I4" s="177">
        <v>10</v>
      </c>
      <c r="J4" s="177">
        <v>21</v>
      </c>
      <c r="K4" s="177">
        <v>1</v>
      </c>
      <c r="L4" s="177">
        <v>8</v>
      </c>
      <c r="M4" s="177">
        <v>3</v>
      </c>
      <c r="N4" s="177">
        <v>15</v>
      </c>
      <c r="O4" s="177">
        <v>0</v>
      </c>
      <c r="P4" s="177">
        <v>12</v>
      </c>
      <c r="Q4" s="177">
        <v>4</v>
      </c>
      <c r="R4" s="177">
        <v>13</v>
      </c>
      <c r="S4" s="177">
        <v>27</v>
      </c>
      <c r="T4" s="177">
        <v>11</v>
      </c>
      <c r="U4" s="177">
        <v>5</v>
      </c>
      <c r="V4" s="177">
        <v>12</v>
      </c>
      <c r="W4" s="177">
        <v>12</v>
      </c>
      <c r="X4" s="177">
        <v>81</v>
      </c>
      <c r="Y4" s="177">
        <v>5</v>
      </c>
      <c r="Z4" s="177">
        <v>14</v>
      </c>
      <c r="AA4" s="177">
        <v>2</v>
      </c>
      <c r="AB4" s="177">
        <v>3</v>
      </c>
      <c r="AC4" s="177">
        <v>21</v>
      </c>
      <c r="AD4" s="177">
        <v>2</v>
      </c>
      <c r="AE4" s="177">
        <v>12</v>
      </c>
      <c r="AF4" s="177">
        <v>5</v>
      </c>
      <c r="AG4" s="177">
        <v>10</v>
      </c>
      <c r="AH4" s="177">
        <v>15</v>
      </c>
      <c r="AI4" s="177">
        <v>0</v>
      </c>
      <c r="AJ4" s="177">
        <v>7</v>
      </c>
      <c r="AK4" s="177">
        <v>26</v>
      </c>
      <c r="AL4" s="177">
        <v>2</v>
      </c>
      <c r="AM4" s="177">
        <v>3</v>
      </c>
      <c r="AN4" s="177">
        <v>2</v>
      </c>
      <c r="AO4" s="177">
        <v>42</v>
      </c>
      <c r="AP4" s="177">
        <v>1</v>
      </c>
      <c r="AQ4" s="177">
        <v>4</v>
      </c>
      <c r="AR4" s="177">
        <v>10</v>
      </c>
      <c r="AT4" s="48">
        <f>SUM(D4)</f>
        <v>0</v>
      </c>
      <c r="AU4" s="48">
        <f>+SUM(F4:O4)</f>
        <v>283</v>
      </c>
      <c r="AV4" s="48">
        <f>+SUM(P4:R4)</f>
        <v>29</v>
      </c>
      <c r="AW4" s="48">
        <f t="shared" ref="AW4:AW27" si="0">+SUM(S4:V4)</f>
        <v>55</v>
      </c>
      <c r="AX4" s="48">
        <f t="shared" ref="AX4:AX27" si="1">+SUM(W4:AB4)</f>
        <v>117</v>
      </c>
      <c r="AY4" s="48">
        <f t="shared" ref="AY4:AY27" si="2">+SUM(AC4:AG4)</f>
        <v>50</v>
      </c>
      <c r="AZ4" s="48">
        <f t="shared" ref="AZ4:AZ27" si="3">+SUM(AH4:AJ4)</f>
        <v>22</v>
      </c>
      <c r="BA4" s="49">
        <f t="shared" ref="BA4:BA27" si="4">+SUM(AK4:AN4)</f>
        <v>33</v>
      </c>
      <c r="BB4" s="48">
        <f t="shared" ref="BB4:BB27" si="5">+SUM(AO4:AR4)</f>
        <v>57</v>
      </c>
      <c r="BC4" s="65">
        <f>SUM(AT4:BB4)</f>
        <v>646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v>19</v>
      </c>
      <c r="E5" s="177">
        <v>0</v>
      </c>
      <c r="F5" s="177">
        <v>13</v>
      </c>
      <c r="G5" s="177">
        <v>0</v>
      </c>
      <c r="H5" s="177">
        <v>0</v>
      </c>
      <c r="I5" s="177">
        <v>0</v>
      </c>
      <c r="J5" s="177">
        <v>0</v>
      </c>
      <c r="K5" s="177">
        <v>1</v>
      </c>
      <c r="L5" s="177">
        <v>0</v>
      </c>
      <c r="M5" s="177">
        <v>0</v>
      </c>
      <c r="N5" s="177">
        <v>1</v>
      </c>
      <c r="O5" s="177">
        <v>0</v>
      </c>
      <c r="P5" s="177">
        <v>0</v>
      </c>
      <c r="Q5" s="177">
        <v>0</v>
      </c>
      <c r="R5" s="177">
        <v>0</v>
      </c>
      <c r="S5" s="177">
        <v>0</v>
      </c>
      <c r="T5" s="177">
        <v>0</v>
      </c>
      <c r="U5" s="177">
        <v>0</v>
      </c>
      <c r="V5" s="177">
        <v>0</v>
      </c>
      <c r="W5" s="177">
        <v>2</v>
      </c>
      <c r="X5" s="177">
        <v>3</v>
      </c>
      <c r="Y5" s="177">
        <v>0</v>
      </c>
      <c r="Z5" s="177">
        <v>0</v>
      </c>
      <c r="AA5" s="177">
        <v>0</v>
      </c>
      <c r="AB5" s="177">
        <v>0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4</v>
      </c>
      <c r="AI5" s="177">
        <v>2</v>
      </c>
      <c r="AJ5" s="177">
        <v>0</v>
      </c>
      <c r="AK5" s="177">
        <v>0</v>
      </c>
      <c r="AL5" s="177">
        <v>0</v>
      </c>
      <c r="AM5" s="177">
        <v>1</v>
      </c>
      <c r="AN5" s="177">
        <v>0</v>
      </c>
      <c r="AO5" s="177">
        <v>0</v>
      </c>
      <c r="AP5" s="177">
        <v>0</v>
      </c>
      <c r="AQ5" s="177">
        <v>0</v>
      </c>
      <c r="AR5" s="177">
        <v>0</v>
      </c>
      <c r="AT5" s="48">
        <f t="shared" ref="AT5:AT8" si="6">SUM(D5)</f>
        <v>19</v>
      </c>
      <c r="AU5" s="48">
        <f t="shared" ref="AU5:AU27" si="7">+SUM(F5:O5)</f>
        <v>15</v>
      </c>
      <c r="AV5" s="48">
        <f t="shared" ref="AV5:AV27" si="8">+SUM(P5:R5)</f>
        <v>0</v>
      </c>
      <c r="AW5" s="48">
        <f t="shared" si="0"/>
        <v>0</v>
      </c>
      <c r="AX5" s="48">
        <f t="shared" si="1"/>
        <v>5</v>
      </c>
      <c r="AY5" s="48">
        <f t="shared" si="2"/>
        <v>0</v>
      </c>
      <c r="AZ5" s="48">
        <f t="shared" si="3"/>
        <v>6</v>
      </c>
      <c r="BA5" s="49">
        <f t="shared" si="4"/>
        <v>1</v>
      </c>
      <c r="BB5" s="48">
        <f t="shared" si="5"/>
        <v>0</v>
      </c>
      <c r="BC5" s="65">
        <f t="shared" ref="BC5:BC27" si="9">SUM(AT5:BB5)</f>
        <v>46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v>35</v>
      </c>
      <c r="E6" s="177">
        <v>0</v>
      </c>
      <c r="F6" s="177">
        <v>11</v>
      </c>
      <c r="G6" s="177">
        <v>0</v>
      </c>
      <c r="H6" s="177">
        <v>0</v>
      </c>
      <c r="I6" s="177">
        <v>1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0</v>
      </c>
      <c r="T6" s="177">
        <v>0</v>
      </c>
      <c r="U6" s="177">
        <v>0</v>
      </c>
      <c r="V6" s="177">
        <v>0</v>
      </c>
      <c r="W6" s="177">
        <v>3</v>
      </c>
      <c r="X6" s="177">
        <v>5</v>
      </c>
      <c r="Y6" s="177">
        <v>0</v>
      </c>
      <c r="Z6" s="177">
        <v>0</v>
      </c>
      <c r="AA6" s="177">
        <v>1</v>
      </c>
      <c r="AB6" s="177">
        <v>0</v>
      </c>
      <c r="AC6" s="177">
        <v>1</v>
      </c>
      <c r="AD6" s="177">
        <v>0</v>
      </c>
      <c r="AE6" s="177">
        <v>2</v>
      </c>
      <c r="AF6" s="177">
        <v>0</v>
      </c>
      <c r="AG6" s="177">
        <v>1</v>
      </c>
      <c r="AH6" s="177">
        <v>3</v>
      </c>
      <c r="AI6" s="177">
        <v>2</v>
      </c>
      <c r="AJ6" s="177">
        <v>0</v>
      </c>
      <c r="AK6" s="177">
        <v>1</v>
      </c>
      <c r="AL6" s="177">
        <v>0</v>
      </c>
      <c r="AM6" s="177">
        <v>0</v>
      </c>
      <c r="AN6" s="177">
        <v>0</v>
      </c>
      <c r="AO6" s="177">
        <v>2</v>
      </c>
      <c r="AP6" s="177">
        <v>0</v>
      </c>
      <c r="AQ6" s="177">
        <v>0</v>
      </c>
      <c r="AR6" s="177">
        <v>0</v>
      </c>
      <c r="AT6" s="48">
        <f t="shared" si="6"/>
        <v>35</v>
      </c>
      <c r="AU6" s="48">
        <f t="shared" si="7"/>
        <v>12</v>
      </c>
      <c r="AV6" s="48">
        <f t="shared" si="8"/>
        <v>0</v>
      </c>
      <c r="AW6" s="48">
        <f t="shared" si="0"/>
        <v>0</v>
      </c>
      <c r="AX6" s="48">
        <f t="shared" si="1"/>
        <v>9</v>
      </c>
      <c r="AY6" s="48">
        <f t="shared" si="2"/>
        <v>4</v>
      </c>
      <c r="AZ6" s="48">
        <f t="shared" si="3"/>
        <v>5</v>
      </c>
      <c r="BA6" s="49">
        <f t="shared" si="4"/>
        <v>1</v>
      </c>
      <c r="BB6" s="48">
        <f t="shared" si="5"/>
        <v>2</v>
      </c>
      <c r="BC6" s="65">
        <f t="shared" si="9"/>
        <v>68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v>0</v>
      </c>
      <c r="E7" s="177">
        <v>0</v>
      </c>
      <c r="F7" s="177">
        <v>36</v>
      </c>
      <c r="G7" s="177">
        <v>4</v>
      </c>
      <c r="H7" s="177">
        <v>1</v>
      </c>
      <c r="I7" s="177">
        <v>1</v>
      </c>
      <c r="J7" s="177">
        <v>7</v>
      </c>
      <c r="K7" s="177">
        <v>1</v>
      </c>
      <c r="L7" s="177">
        <v>3</v>
      </c>
      <c r="M7" s="177">
        <v>4</v>
      </c>
      <c r="N7" s="177">
        <v>4</v>
      </c>
      <c r="O7" s="177">
        <v>0</v>
      </c>
      <c r="P7" s="177">
        <v>8</v>
      </c>
      <c r="Q7" s="177">
        <v>3</v>
      </c>
      <c r="R7" s="177">
        <v>1</v>
      </c>
      <c r="S7" s="177">
        <v>15</v>
      </c>
      <c r="T7" s="177">
        <v>5</v>
      </c>
      <c r="U7" s="177">
        <v>0</v>
      </c>
      <c r="V7" s="177">
        <v>12</v>
      </c>
      <c r="W7" s="177">
        <v>7</v>
      </c>
      <c r="X7" s="177">
        <v>14</v>
      </c>
      <c r="Y7" s="177">
        <v>2</v>
      </c>
      <c r="Z7" s="177">
        <v>2</v>
      </c>
      <c r="AA7" s="177">
        <v>1</v>
      </c>
      <c r="AB7" s="177">
        <v>0</v>
      </c>
      <c r="AC7" s="177">
        <v>5</v>
      </c>
      <c r="AD7" s="177">
        <v>4</v>
      </c>
      <c r="AE7" s="177">
        <v>4</v>
      </c>
      <c r="AF7" s="177">
        <v>3</v>
      </c>
      <c r="AG7" s="177">
        <v>4</v>
      </c>
      <c r="AH7" s="177">
        <v>0</v>
      </c>
      <c r="AI7" s="177">
        <v>0</v>
      </c>
      <c r="AJ7" s="177">
        <v>4</v>
      </c>
      <c r="AK7" s="177">
        <v>13</v>
      </c>
      <c r="AL7" s="177">
        <v>2</v>
      </c>
      <c r="AM7" s="177">
        <v>4</v>
      </c>
      <c r="AN7" s="177">
        <v>3</v>
      </c>
      <c r="AO7" s="177">
        <v>12</v>
      </c>
      <c r="AP7" s="177">
        <v>0</v>
      </c>
      <c r="AQ7" s="177">
        <v>2</v>
      </c>
      <c r="AR7" s="177">
        <v>4</v>
      </c>
      <c r="AT7" s="48">
        <f t="shared" si="6"/>
        <v>0</v>
      </c>
      <c r="AU7" s="48">
        <f t="shared" si="7"/>
        <v>61</v>
      </c>
      <c r="AV7" s="48">
        <f t="shared" si="8"/>
        <v>12</v>
      </c>
      <c r="AW7" s="48">
        <f t="shared" si="0"/>
        <v>32</v>
      </c>
      <c r="AX7" s="48">
        <f t="shared" si="1"/>
        <v>26</v>
      </c>
      <c r="AY7" s="48">
        <f t="shared" si="2"/>
        <v>20</v>
      </c>
      <c r="AZ7" s="48">
        <f t="shared" si="3"/>
        <v>4</v>
      </c>
      <c r="BA7" s="49">
        <f t="shared" si="4"/>
        <v>22</v>
      </c>
      <c r="BB7" s="48">
        <f t="shared" si="5"/>
        <v>18</v>
      </c>
      <c r="BC7" s="65">
        <f t="shared" si="9"/>
        <v>195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>
        <v>0</v>
      </c>
      <c r="E8" s="177">
        <v>0</v>
      </c>
      <c r="F8" s="177">
        <v>13</v>
      </c>
      <c r="G8" s="177">
        <v>4</v>
      </c>
      <c r="H8" s="177">
        <v>0</v>
      </c>
      <c r="I8" s="177">
        <v>0</v>
      </c>
      <c r="J8" s="177">
        <v>3</v>
      </c>
      <c r="K8" s="177">
        <v>0</v>
      </c>
      <c r="L8" s="177">
        <v>0</v>
      </c>
      <c r="M8" s="177">
        <v>2</v>
      </c>
      <c r="N8" s="177">
        <v>1</v>
      </c>
      <c r="O8" s="177">
        <v>0</v>
      </c>
      <c r="P8" s="177">
        <v>8</v>
      </c>
      <c r="Q8" s="177">
        <v>2</v>
      </c>
      <c r="R8" s="177">
        <v>2</v>
      </c>
      <c r="S8" s="177">
        <v>5</v>
      </c>
      <c r="T8" s="177">
        <v>0</v>
      </c>
      <c r="U8" s="177">
        <v>3</v>
      </c>
      <c r="V8" s="177">
        <v>2</v>
      </c>
      <c r="W8" s="177">
        <v>1</v>
      </c>
      <c r="X8" s="177">
        <v>7</v>
      </c>
      <c r="Y8" s="177">
        <v>1</v>
      </c>
      <c r="Z8" s="177">
        <v>0</v>
      </c>
      <c r="AA8" s="177">
        <v>2</v>
      </c>
      <c r="AB8" s="177">
        <v>0</v>
      </c>
      <c r="AC8" s="177">
        <v>1</v>
      </c>
      <c r="AD8" s="177">
        <v>0</v>
      </c>
      <c r="AE8" s="177">
        <v>2</v>
      </c>
      <c r="AF8" s="177">
        <v>3</v>
      </c>
      <c r="AG8" s="177">
        <v>1</v>
      </c>
      <c r="AH8" s="177">
        <v>1</v>
      </c>
      <c r="AI8" s="177">
        <v>3</v>
      </c>
      <c r="AJ8" s="177">
        <v>2</v>
      </c>
      <c r="AK8" s="177">
        <v>5</v>
      </c>
      <c r="AL8" s="177">
        <v>1</v>
      </c>
      <c r="AM8" s="177">
        <v>0</v>
      </c>
      <c r="AN8" s="177">
        <v>0</v>
      </c>
      <c r="AO8" s="177">
        <v>11</v>
      </c>
      <c r="AP8" s="177">
        <v>0</v>
      </c>
      <c r="AQ8" s="177">
        <v>0</v>
      </c>
      <c r="AR8" s="177">
        <v>1</v>
      </c>
      <c r="AT8" s="48">
        <f t="shared" si="6"/>
        <v>0</v>
      </c>
      <c r="AU8" s="48">
        <f t="shared" si="7"/>
        <v>23</v>
      </c>
      <c r="AV8" s="48">
        <f t="shared" si="8"/>
        <v>12</v>
      </c>
      <c r="AW8" s="48">
        <f t="shared" si="0"/>
        <v>10</v>
      </c>
      <c r="AX8" s="48">
        <f t="shared" si="1"/>
        <v>11</v>
      </c>
      <c r="AY8" s="48">
        <f t="shared" si="2"/>
        <v>7</v>
      </c>
      <c r="AZ8" s="48">
        <f t="shared" si="3"/>
        <v>6</v>
      </c>
      <c r="BA8" s="49">
        <f t="shared" si="4"/>
        <v>6</v>
      </c>
      <c r="BB8" s="48">
        <f t="shared" si="5"/>
        <v>12</v>
      </c>
      <c r="BC8" s="65">
        <f t="shared" si="9"/>
        <v>87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v>728</v>
      </c>
      <c r="E9" s="177">
        <v>0</v>
      </c>
      <c r="F9" s="177">
        <v>0</v>
      </c>
      <c r="G9" s="177">
        <v>0</v>
      </c>
      <c r="H9" s="177">
        <v>2</v>
      </c>
      <c r="I9" s="177">
        <v>1</v>
      </c>
      <c r="J9" s="177">
        <v>0</v>
      </c>
      <c r="K9" s="177">
        <v>1</v>
      </c>
      <c r="L9" s="177">
        <v>0</v>
      </c>
      <c r="M9" s="177">
        <v>0</v>
      </c>
      <c r="N9" s="177">
        <v>1</v>
      </c>
      <c r="O9" s="177">
        <v>0</v>
      </c>
      <c r="P9" s="177">
        <v>30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77">
        <v>1</v>
      </c>
      <c r="W9" s="177">
        <v>0</v>
      </c>
      <c r="X9" s="177">
        <v>99</v>
      </c>
      <c r="Y9" s="177">
        <v>0</v>
      </c>
      <c r="Z9" s="177">
        <v>0</v>
      </c>
      <c r="AA9" s="177">
        <v>0</v>
      </c>
      <c r="AB9" s="177">
        <v>0</v>
      </c>
      <c r="AC9" s="177">
        <v>14</v>
      </c>
      <c r="AD9" s="177">
        <v>0</v>
      </c>
      <c r="AE9" s="177">
        <v>0</v>
      </c>
      <c r="AF9" s="177">
        <v>0</v>
      </c>
      <c r="AG9" s="177">
        <v>0</v>
      </c>
      <c r="AH9" s="177">
        <v>43</v>
      </c>
      <c r="AI9" s="177">
        <v>0</v>
      </c>
      <c r="AJ9" s="177">
        <v>0</v>
      </c>
      <c r="AK9" s="177">
        <v>1</v>
      </c>
      <c r="AL9" s="177">
        <v>0</v>
      </c>
      <c r="AM9" s="177">
        <v>0</v>
      </c>
      <c r="AN9" s="177">
        <v>0</v>
      </c>
      <c r="AO9" s="177">
        <v>12</v>
      </c>
      <c r="AP9" s="177">
        <v>0</v>
      </c>
      <c r="AQ9" s="177">
        <v>0</v>
      </c>
      <c r="AR9" s="177">
        <v>0</v>
      </c>
      <c r="AT9" s="48">
        <f t="shared" ref="AT9:AT27" si="10">SUM(D9)</f>
        <v>728</v>
      </c>
      <c r="AU9" s="48">
        <f t="shared" si="7"/>
        <v>5</v>
      </c>
      <c r="AV9" s="48">
        <f t="shared" si="8"/>
        <v>30</v>
      </c>
      <c r="AW9" s="48">
        <f t="shared" si="0"/>
        <v>1</v>
      </c>
      <c r="AX9" s="48">
        <f t="shared" si="1"/>
        <v>99</v>
      </c>
      <c r="AY9" s="48">
        <f t="shared" si="2"/>
        <v>14</v>
      </c>
      <c r="AZ9" s="48">
        <f t="shared" si="3"/>
        <v>43</v>
      </c>
      <c r="BA9" s="49">
        <f t="shared" si="4"/>
        <v>1</v>
      </c>
      <c r="BB9" s="48">
        <f t="shared" si="5"/>
        <v>12</v>
      </c>
      <c r="BC9" s="65">
        <f t="shared" si="9"/>
        <v>933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>
        <v>0</v>
      </c>
      <c r="E10" s="177">
        <v>0</v>
      </c>
      <c r="F10" s="177">
        <v>189</v>
      </c>
      <c r="G10" s="177">
        <v>12</v>
      </c>
      <c r="H10" s="177">
        <v>5</v>
      </c>
      <c r="I10" s="177">
        <v>8</v>
      </c>
      <c r="J10" s="177">
        <v>15</v>
      </c>
      <c r="K10" s="177">
        <v>0</v>
      </c>
      <c r="L10" s="177">
        <v>4</v>
      </c>
      <c r="M10" s="177">
        <v>8</v>
      </c>
      <c r="N10" s="177">
        <v>12</v>
      </c>
      <c r="O10" s="177">
        <v>0</v>
      </c>
      <c r="P10" s="177">
        <v>19</v>
      </c>
      <c r="Q10" s="177">
        <v>7</v>
      </c>
      <c r="R10" s="177">
        <v>18</v>
      </c>
      <c r="S10" s="177">
        <v>24</v>
      </c>
      <c r="T10" s="177">
        <v>8</v>
      </c>
      <c r="U10" s="177">
        <v>6</v>
      </c>
      <c r="V10" s="177">
        <v>11</v>
      </c>
      <c r="W10" s="177">
        <v>16</v>
      </c>
      <c r="X10" s="177">
        <v>90</v>
      </c>
      <c r="Y10" s="177">
        <v>0</v>
      </c>
      <c r="Z10" s="177">
        <v>8</v>
      </c>
      <c r="AA10" s="177">
        <v>6</v>
      </c>
      <c r="AB10" s="177">
        <v>5</v>
      </c>
      <c r="AC10" s="177">
        <v>31</v>
      </c>
      <c r="AD10" s="177">
        <v>3</v>
      </c>
      <c r="AE10" s="177">
        <v>11</v>
      </c>
      <c r="AF10" s="177">
        <v>5</v>
      </c>
      <c r="AG10" s="177">
        <v>6</v>
      </c>
      <c r="AH10" s="177">
        <v>18</v>
      </c>
      <c r="AI10" s="177">
        <v>4</v>
      </c>
      <c r="AJ10" s="177">
        <v>5</v>
      </c>
      <c r="AK10" s="177">
        <v>6</v>
      </c>
      <c r="AL10" s="177">
        <v>1</v>
      </c>
      <c r="AM10" s="177">
        <v>5</v>
      </c>
      <c r="AN10" s="177">
        <v>3</v>
      </c>
      <c r="AO10" s="177">
        <v>24</v>
      </c>
      <c r="AP10" s="177">
        <v>0</v>
      </c>
      <c r="AQ10" s="177">
        <v>2</v>
      </c>
      <c r="AR10" s="177">
        <v>9</v>
      </c>
      <c r="AT10" s="48">
        <f t="shared" si="10"/>
        <v>0</v>
      </c>
      <c r="AU10" s="48">
        <f t="shared" si="7"/>
        <v>253</v>
      </c>
      <c r="AV10" s="48">
        <f t="shared" si="8"/>
        <v>44</v>
      </c>
      <c r="AW10" s="48">
        <f t="shared" si="0"/>
        <v>49</v>
      </c>
      <c r="AX10" s="48">
        <f t="shared" si="1"/>
        <v>125</v>
      </c>
      <c r="AY10" s="48">
        <f t="shared" si="2"/>
        <v>56</v>
      </c>
      <c r="AZ10" s="48">
        <f t="shared" si="3"/>
        <v>27</v>
      </c>
      <c r="BA10" s="49">
        <f t="shared" si="4"/>
        <v>15</v>
      </c>
      <c r="BB10" s="48">
        <f t="shared" si="5"/>
        <v>35</v>
      </c>
      <c r="BC10" s="65">
        <f t="shared" si="9"/>
        <v>604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>
        <v>0</v>
      </c>
      <c r="E11" s="177">
        <v>0</v>
      </c>
      <c r="F11" s="177">
        <v>254</v>
      </c>
      <c r="G11" s="177">
        <v>11</v>
      </c>
      <c r="H11" s="177">
        <v>8</v>
      </c>
      <c r="I11" s="177">
        <v>9</v>
      </c>
      <c r="J11" s="177">
        <v>21</v>
      </c>
      <c r="K11" s="177">
        <v>0</v>
      </c>
      <c r="L11" s="177">
        <v>6</v>
      </c>
      <c r="M11" s="177">
        <v>5</v>
      </c>
      <c r="N11" s="177">
        <v>9</v>
      </c>
      <c r="O11" s="177">
        <v>0</v>
      </c>
      <c r="P11" s="177">
        <v>14</v>
      </c>
      <c r="Q11" s="177">
        <v>7</v>
      </c>
      <c r="R11" s="177">
        <v>14</v>
      </c>
      <c r="S11" s="177">
        <v>17</v>
      </c>
      <c r="T11" s="177">
        <v>5</v>
      </c>
      <c r="U11" s="177">
        <v>5</v>
      </c>
      <c r="V11" s="177">
        <v>21</v>
      </c>
      <c r="W11" s="177">
        <v>19</v>
      </c>
      <c r="X11" s="177">
        <v>106</v>
      </c>
      <c r="Y11" s="177">
        <v>3</v>
      </c>
      <c r="Z11" s="177">
        <v>10</v>
      </c>
      <c r="AA11" s="177">
        <v>7</v>
      </c>
      <c r="AB11" s="177">
        <v>9</v>
      </c>
      <c r="AC11" s="177">
        <v>21</v>
      </c>
      <c r="AD11" s="177">
        <v>7</v>
      </c>
      <c r="AE11" s="177">
        <v>6</v>
      </c>
      <c r="AF11" s="177">
        <v>8</v>
      </c>
      <c r="AG11" s="177">
        <v>9</v>
      </c>
      <c r="AH11" s="177">
        <v>36</v>
      </c>
      <c r="AI11" s="177">
        <v>1</v>
      </c>
      <c r="AJ11" s="177">
        <v>3</v>
      </c>
      <c r="AK11" s="177">
        <v>31</v>
      </c>
      <c r="AL11" s="177">
        <v>4</v>
      </c>
      <c r="AM11" s="177">
        <v>4</v>
      </c>
      <c r="AN11" s="177">
        <v>1</v>
      </c>
      <c r="AO11" s="177">
        <v>20</v>
      </c>
      <c r="AP11" s="177">
        <v>1</v>
      </c>
      <c r="AQ11" s="177">
        <v>2</v>
      </c>
      <c r="AR11" s="177">
        <v>9</v>
      </c>
      <c r="AT11" s="48">
        <f t="shared" si="10"/>
        <v>0</v>
      </c>
      <c r="AU11" s="48">
        <f t="shared" si="7"/>
        <v>323</v>
      </c>
      <c r="AV11" s="48">
        <f t="shared" si="8"/>
        <v>35</v>
      </c>
      <c r="AW11" s="48">
        <f t="shared" si="0"/>
        <v>48</v>
      </c>
      <c r="AX11" s="48">
        <f t="shared" si="1"/>
        <v>154</v>
      </c>
      <c r="AY11" s="48">
        <f t="shared" si="2"/>
        <v>51</v>
      </c>
      <c r="AZ11" s="48">
        <f t="shared" si="3"/>
        <v>40</v>
      </c>
      <c r="BA11" s="49">
        <f t="shared" si="4"/>
        <v>40</v>
      </c>
      <c r="BB11" s="48">
        <f t="shared" si="5"/>
        <v>32</v>
      </c>
      <c r="BC11" s="65">
        <f t="shared" si="9"/>
        <v>723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>
        <v>0</v>
      </c>
      <c r="E12" s="177">
        <v>0</v>
      </c>
      <c r="F12" s="177">
        <v>219</v>
      </c>
      <c r="G12" s="177">
        <v>5</v>
      </c>
      <c r="H12" s="177">
        <v>9</v>
      </c>
      <c r="I12" s="177">
        <v>7</v>
      </c>
      <c r="J12" s="177">
        <v>15</v>
      </c>
      <c r="K12" s="177">
        <v>1</v>
      </c>
      <c r="L12" s="177">
        <v>13</v>
      </c>
      <c r="M12" s="177">
        <v>8</v>
      </c>
      <c r="N12" s="177">
        <v>13</v>
      </c>
      <c r="O12" s="177">
        <v>0</v>
      </c>
      <c r="P12" s="177">
        <v>18</v>
      </c>
      <c r="Q12" s="177">
        <v>2</v>
      </c>
      <c r="R12" s="177">
        <v>3</v>
      </c>
      <c r="S12" s="177">
        <v>23</v>
      </c>
      <c r="T12" s="177">
        <v>5</v>
      </c>
      <c r="U12" s="177">
        <v>4</v>
      </c>
      <c r="V12" s="177">
        <v>14</v>
      </c>
      <c r="W12" s="177">
        <v>19</v>
      </c>
      <c r="X12" s="177">
        <v>90</v>
      </c>
      <c r="Y12" s="177">
        <v>6</v>
      </c>
      <c r="Z12" s="177">
        <v>4</v>
      </c>
      <c r="AA12" s="177">
        <v>7</v>
      </c>
      <c r="AB12" s="177">
        <v>5</v>
      </c>
      <c r="AC12" s="177">
        <v>19</v>
      </c>
      <c r="AD12" s="177">
        <v>10</v>
      </c>
      <c r="AE12" s="177">
        <v>9</v>
      </c>
      <c r="AF12" s="177">
        <v>10</v>
      </c>
      <c r="AG12" s="177">
        <v>8</v>
      </c>
      <c r="AH12" s="177">
        <v>26</v>
      </c>
      <c r="AI12" s="177">
        <v>1</v>
      </c>
      <c r="AJ12" s="177">
        <v>0</v>
      </c>
      <c r="AK12" s="177">
        <v>17</v>
      </c>
      <c r="AL12" s="177">
        <v>3</v>
      </c>
      <c r="AM12" s="177">
        <v>8</v>
      </c>
      <c r="AN12" s="177">
        <v>4</v>
      </c>
      <c r="AO12" s="177">
        <v>18</v>
      </c>
      <c r="AP12" s="177">
        <v>0</v>
      </c>
      <c r="AQ12" s="177">
        <v>2</v>
      </c>
      <c r="AR12" s="177">
        <v>7</v>
      </c>
      <c r="AT12" s="48">
        <f t="shared" si="10"/>
        <v>0</v>
      </c>
      <c r="AU12" s="48">
        <f t="shared" si="7"/>
        <v>290</v>
      </c>
      <c r="AV12" s="48">
        <f t="shared" si="8"/>
        <v>23</v>
      </c>
      <c r="AW12" s="48">
        <f t="shared" si="0"/>
        <v>46</v>
      </c>
      <c r="AX12" s="48">
        <f t="shared" si="1"/>
        <v>131</v>
      </c>
      <c r="AY12" s="48">
        <f t="shared" si="2"/>
        <v>56</v>
      </c>
      <c r="AZ12" s="48">
        <f t="shared" si="3"/>
        <v>27</v>
      </c>
      <c r="BA12" s="49">
        <f t="shared" si="4"/>
        <v>32</v>
      </c>
      <c r="BB12" s="48">
        <f t="shared" si="5"/>
        <v>27</v>
      </c>
      <c r="BC12" s="65">
        <f t="shared" si="9"/>
        <v>632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>
        <v>0</v>
      </c>
      <c r="E13" s="177">
        <v>0</v>
      </c>
      <c r="F13" s="177">
        <v>80</v>
      </c>
      <c r="G13" s="177">
        <v>3</v>
      </c>
      <c r="H13" s="177">
        <v>0</v>
      </c>
      <c r="I13" s="177">
        <v>4</v>
      </c>
      <c r="J13" s="177">
        <v>7</v>
      </c>
      <c r="K13" s="177">
        <v>0</v>
      </c>
      <c r="L13" s="177">
        <v>1</v>
      </c>
      <c r="M13" s="177">
        <v>1</v>
      </c>
      <c r="N13" s="177">
        <v>2</v>
      </c>
      <c r="O13" s="177">
        <v>0</v>
      </c>
      <c r="P13" s="177">
        <v>10</v>
      </c>
      <c r="Q13" s="177">
        <v>0</v>
      </c>
      <c r="R13" s="177">
        <v>1</v>
      </c>
      <c r="S13" s="177">
        <v>6</v>
      </c>
      <c r="T13" s="177">
        <v>0</v>
      </c>
      <c r="U13" s="177">
        <v>0</v>
      </c>
      <c r="V13" s="177">
        <v>1</v>
      </c>
      <c r="W13" s="177">
        <v>8</v>
      </c>
      <c r="X13" s="177">
        <v>45</v>
      </c>
      <c r="Y13" s="177">
        <v>1</v>
      </c>
      <c r="Z13" s="177">
        <v>2</v>
      </c>
      <c r="AA13" s="177">
        <v>0</v>
      </c>
      <c r="AB13" s="177">
        <v>5</v>
      </c>
      <c r="AC13" s="177">
        <v>5</v>
      </c>
      <c r="AD13" s="177">
        <v>0</v>
      </c>
      <c r="AE13" s="177">
        <v>2</v>
      </c>
      <c r="AF13" s="177">
        <v>5</v>
      </c>
      <c r="AG13" s="177">
        <v>4</v>
      </c>
      <c r="AH13" s="177">
        <v>1</v>
      </c>
      <c r="AI13" s="177">
        <v>1</v>
      </c>
      <c r="AJ13" s="177">
        <v>1</v>
      </c>
      <c r="AK13" s="177">
        <v>8</v>
      </c>
      <c r="AL13" s="177">
        <v>0</v>
      </c>
      <c r="AM13" s="177">
        <v>1</v>
      </c>
      <c r="AN13" s="177">
        <v>2</v>
      </c>
      <c r="AO13" s="177">
        <v>5</v>
      </c>
      <c r="AP13" s="177">
        <v>0</v>
      </c>
      <c r="AQ13" s="177">
        <v>0</v>
      </c>
      <c r="AR13" s="177">
        <v>0</v>
      </c>
      <c r="AT13" s="48">
        <f t="shared" si="10"/>
        <v>0</v>
      </c>
      <c r="AU13" s="48">
        <f t="shared" si="7"/>
        <v>98</v>
      </c>
      <c r="AV13" s="48">
        <f t="shared" si="8"/>
        <v>11</v>
      </c>
      <c r="AW13" s="48">
        <f t="shared" si="0"/>
        <v>7</v>
      </c>
      <c r="AX13" s="48">
        <f t="shared" si="1"/>
        <v>61</v>
      </c>
      <c r="AY13" s="48">
        <f t="shared" si="2"/>
        <v>16</v>
      </c>
      <c r="AZ13" s="48">
        <f t="shared" si="3"/>
        <v>3</v>
      </c>
      <c r="BA13" s="49">
        <f t="shared" si="4"/>
        <v>11</v>
      </c>
      <c r="BB13" s="48">
        <f t="shared" si="5"/>
        <v>5</v>
      </c>
      <c r="BC13" s="65">
        <f t="shared" si="9"/>
        <v>212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>
        <v>0</v>
      </c>
      <c r="E14" s="177">
        <v>0</v>
      </c>
      <c r="F14" s="177">
        <v>68</v>
      </c>
      <c r="G14" s="177">
        <v>3</v>
      </c>
      <c r="H14" s="177">
        <v>1</v>
      </c>
      <c r="I14" s="177">
        <v>6</v>
      </c>
      <c r="J14" s="177">
        <v>7</v>
      </c>
      <c r="K14" s="177">
        <v>1</v>
      </c>
      <c r="L14" s="177">
        <v>4</v>
      </c>
      <c r="M14" s="177">
        <v>4</v>
      </c>
      <c r="N14" s="177">
        <v>4</v>
      </c>
      <c r="O14" s="177">
        <v>0</v>
      </c>
      <c r="P14" s="177">
        <v>6</v>
      </c>
      <c r="Q14" s="177">
        <v>6</v>
      </c>
      <c r="R14" s="177">
        <v>1</v>
      </c>
      <c r="S14" s="177">
        <v>13</v>
      </c>
      <c r="T14" s="177">
        <v>2</v>
      </c>
      <c r="U14" s="177">
        <v>5</v>
      </c>
      <c r="V14" s="177">
        <v>4</v>
      </c>
      <c r="W14" s="177">
        <v>5</v>
      </c>
      <c r="X14" s="177">
        <v>43</v>
      </c>
      <c r="Y14" s="177">
        <v>0</v>
      </c>
      <c r="Z14" s="177">
        <v>3</v>
      </c>
      <c r="AA14" s="177">
        <v>0</v>
      </c>
      <c r="AB14" s="177">
        <v>9</v>
      </c>
      <c r="AC14" s="177">
        <v>7</v>
      </c>
      <c r="AD14" s="177">
        <v>3</v>
      </c>
      <c r="AE14" s="177">
        <v>5</v>
      </c>
      <c r="AF14" s="177">
        <v>5</v>
      </c>
      <c r="AG14" s="177">
        <v>6</v>
      </c>
      <c r="AH14" s="177">
        <v>2</v>
      </c>
      <c r="AI14" s="177">
        <v>0</v>
      </c>
      <c r="AJ14" s="177">
        <v>0</v>
      </c>
      <c r="AK14" s="177">
        <v>12</v>
      </c>
      <c r="AL14" s="177">
        <v>2</v>
      </c>
      <c r="AM14" s="177">
        <v>1</v>
      </c>
      <c r="AN14" s="177">
        <v>2</v>
      </c>
      <c r="AO14" s="177">
        <v>2</v>
      </c>
      <c r="AP14" s="177">
        <v>0</v>
      </c>
      <c r="AQ14" s="177">
        <v>0</v>
      </c>
      <c r="AR14" s="177">
        <v>0</v>
      </c>
      <c r="AT14" s="48">
        <f t="shared" si="10"/>
        <v>0</v>
      </c>
      <c r="AU14" s="48">
        <f t="shared" si="7"/>
        <v>98</v>
      </c>
      <c r="AV14" s="48">
        <f t="shared" si="8"/>
        <v>13</v>
      </c>
      <c r="AW14" s="48">
        <f t="shared" si="0"/>
        <v>24</v>
      </c>
      <c r="AX14" s="48">
        <f t="shared" si="1"/>
        <v>60</v>
      </c>
      <c r="AY14" s="48">
        <f t="shared" si="2"/>
        <v>26</v>
      </c>
      <c r="AZ14" s="48">
        <f t="shared" si="3"/>
        <v>2</v>
      </c>
      <c r="BA14" s="49">
        <f t="shared" si="4"/>
        <v>17</v>
      </c>
      <c r="BB14" s="48">
        <f t="shared" si="5"/>
        <v>2</v>
      </c>
      <c r="BC14" s="65">
        <f t="shared" si="9"/>
        <v>242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v>2</v>
      </c>
      <c r="E15" s="177">
        <v>0</v>
      </c>
      <c r="F15" s="177">
        <v>2</v>
      </c>
      <c r="G15" s="177">
        <v>0</v>
      </c>
      <c r="H15" s="177">
        <v>0</v>
      </c>
      <c r="I15" s="177">
        <v>0</v>
      </c>
      <c r="J15" s="177">
        <v>1</v>
      </c>
      <c r="K15" s="177">
        <v>0</v>
      </c>
      <c r="L15" s="177">
        <v>0</v>
      </c>
      <c r="M15" s="177">
        <v>0</v>
      </c>
      <c r="N15" s="177">
        <v>0</v>
      </c>
      <c r="O15" s="177">
        <v>0</v>
      </c>
      <c r="P15" s="177">
        <v>0</v>
      </c>
      <c r="Q15" s="177">
        <v>0</v>
      </c>
      <c r="R15" s="177">
        <v>0</v>
      </c>
      <c r="S15" s="177">
        <v>12</v>
      </c>
      <c r="T15" s="177">
        <v>0</v>
      </c>
      <c r="U15" s="177">
        <v>0</v>
      </c>
      <c r="V15" s="177">
        <v>0</v>
      </c>
      <c r="W15" s="177">
        <v>0</v>
      </c>
      <c r="X15" s="177">
        <v>49</v>
      </c>
      <c r="Y15" s="177">
        <v>0</v>
      </c>
      <c r="Z15" s="177">
        <v>2</v>
      </c>
      <c r="AA15" s="177">
        <v>1</v>
      </c>
      <c r="AB15" s="177">
        <v>0</v>
      </c>
      <c r="AC15" s="177">
        <v>0</v>
      </c>
      <c r="AD15" s="177">
        <v>0</v>
      </c>
      <c r="AE15" s="177">
        <v>0</v>
      </c>
      <c r="AF15" s="177">
        <v>2</v>
      </c>
      <c r="AG15" s="177">
        <v>0</v>
      </c>
      <c r="AH15" s="177">
        <v>0</v>
      </c>
      <c r="AI15" s="177">
        <v>0</v>
      </c>
      <c r="AJ15" s="177">
        <v>0</v>
      </c>
      <c r="AK15" s="177">
        <v>0</v>
      </c>
      <c r="AL15" s="177">
        <v>0</v>
      </c>
      <c r="AM15" s="177">
        <v>0</v>
      </c>
      <c r="AN15" s="177">
        <v>0</v>
      </c>
      <c r="AO15" s="177">
        <v>6</v>
      </c>
      <c r="AP15" s="177">
        <v>1</v>
      </c>
      <c r="AQ15" s="177">
        <v>0</v>
      </c>
      <c r="AR15" s="177">
        <v>0</v>
      </c>
      <c r="AT15" s="48">
        <f t="shared" si="10"/>
        <v>2</v>
      </c>
      <c r="AU15" s="48">
        <f t="shared" si="7"/>
        <v>3</v>
      </c>
      <c r="AV15" s="48">
        <f t="shared" si="8"/>
        <v>0</v>
      </c>
      <c r="AW15" s="48">
        <f t="shared" si="0"/>
        <v>12</v>
      </c>
      <c r="AX15" s="48">
        <f t="shared" si="1"/>
        <v>52</v>
      </c>
      <c r="AY15" s="48">
        <f t="shared" si="2"/>
        <v>2</v>
      </c>
      <c r="AZ15" s="48">
        <f t="shared" si="3"/>
        <v>0</v>
      </c>
      <c r="BA15" s="49">
        <f t="shared" si="4"/>
        <v>0</v>
      </c>
      <c r="BB15" s="48">
        <f t="shared" si="5"/>
        <v>7</v>
      </c>
      <c r="BC15" s="65">
        <f t="shared" si="9"/>
        <v>78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v>3</v>
      </c>
      <c r="E16" s="177">
        <v>0</v>
      </c>
      <c r="F16" s="177">
        <v>114</v>
      </c>
      <c r="G16" s="177">
        <v>0</v>
      </c>
      <c r="H16" s="177">
        <v>3</v>
      </c>
      <c r="I16" s="177">
        <v>3</v>
      </c>
      <c r="J16" s="177">
        <v>5</v>
      </c>
      <c r="K16" s="177">
        <v>0</v>
      </c>
      <c r="L16" s="177">
        <v>4</v>
      </c>
      <c r="M16" s="177">
        <v>2</v>
      </c>
      <c r="N16" s="177">
        <v>0</v>
      </c>
      <c r="O16" s="177">
        <v>0</v>
      </c>
      <c r="P16" s="177">
        <v>11</v>
      </c>
      <c r="Q16" s="177">
        <v>1</v>
      </c>
      <c r="R16" s="177">
        <v>2</v>
      </c>
      <c r="S16" s="177">
        <v>14</v>
      </c>
      <c r="T16" s="177">
        <v>2</v>
      </c>
      <c r="U16" s="177">
        <v>3</v>
      </c>
      <c r="V16" s="177">
        <v>13</v>
      </c>
      <c r="W16" s="177">
        <v>2</v>
      </c>
      <c r="X16" s="177">
        <v>4</v>
      </c>
      <c r="Y16" s="177">
        <v>0</v>
      </c>
      <c r="Z16" s="177">
        <v>0</v>
      </c>
      <c r="AA16" s="177">
        <v>0</v>
      </c>
      <c r="AB16" s="177">
        <v>0</v>
      </c>
      <c r="AC16" s="177">
        <v>13</v>
      </c>
      <c r="AD16" s="177">
        <v>1</v>
      </c>
      <c r="AE16" s="177">
        <v>1</v>
      </c>
      <c r="AF16" s="177">
        <v>2</v>
      </c>
      <c r="AG16" s="177">
        <v>4</v>
      </c>
      <c r="AH16" s="177">
        <v>16</v>
      </c>
      <c r="AI16" s="177">
        <v>0</v>
      </c>
      <c r="AJ16" s="177">
        <v>1</v>
      </c>
      <c r="AK16" s="177">
        <v>37</v>
      </c>
      <c r="AL16" s="177">
        <v>2</v>
      </c>
      <c r="AM16" s="177">
        <v>2</v>
      </c>
      <c r="AN16" s="177">
        <v>2</v>
      </c>
      <c r="AO16" s="177">
        <v>23</v>
      </c>
      <c r="AP16" s="177">
        <v>2</v>
      </c>
      <c r="AQ16" s="177">
        <v>9</v>
      </c>
      <c r="AR16" s="177">
        <v>11</v>
      </c>
      <c r="AT16" s="48">
        <f t="shared" si="10"/>
        <v>3</v>
      </c>
      <c r="AU16" s="48">
        <f t="shared" si="7"/>
        <v>131</v>
      </c>
      <c r="AV16" s="48">
        <f t="shared" si="8"/>
        <v>14</v>
      </c>
      <c r="AW16" s="48">
        <f t="shared" si="0"/>
        <v>32</v>
      </c>
      <c r="AX16" s="48">
        <f t="shared" si="1"/>
        <v>6</v>
      </c>
      <c r="AY16" s="48">
        <f t="shared" si="2"/>
        <v>21</v>
      </c>
      <c r="AZ16" s="48">
        <f t="shared" si="3"/>
        <v>17</v>
      </c>
      <c r="BA16" s="49">
        <f t="shared" si="4"/>
        <v>43</v>
      </c>
      <c r="BB16" s="48">
        <f t="shared" si="5"/>
        <v>45</v>
      </c>
      <c r="BC16" s="65">
        <f t="shared" si="9"/>
        <v>312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v>0</v>
      </c>
      <c r="E17" s="177">
        <v>0</v>
      </c>
      <c r="F17" s="177">
        <v>243</v>
      </c>
      <c r="G17" s="177">
        <v>13</v>
      </c>
      <c r="H17" s="177">
        <v>4</v>
      </c>
      <c r="I17" s="177">
        <v>6</v>
      </c>
      <c r="J17" s="177">
        <v>25</v>
      </c>
      <c r="K17" s="177">
        <v>0</v>
      </c>
      <c r="L17" s="177">
        <v>13</v>
      </c>
      <c r="M17" s="177">
        <v>8</v>
      </c>
      <c r="N17" s="177">
        <v>10</v>
      </c>
      <c r="O17" s="177">
        <v>0</v>
      </c>
      <c r="P17" s="177">
        <v>18</v>
      </c>
      <c r="Q17" s="177">
        <v>7</v>
      </c>
      <c r="R17" s="177">
        <v>19</v>
      </c>
      <c r="S17" s="177">
        <v>27</v>
      </c>
      <c r="T17" s="177">
        <v>6</v>
      </c>
      <c r="U17" s="177">
        <v>5</v>
      </c>
      <c r="V17" s="177">
        <v>14</v>
      </c>
      <c r="W17" s="177">
        <v>23</v>
      </c>
      <c r="X17" s="177">
        <v>121</v>
      </c>
      <c r="Y17" s="177">
        <v>10</v>
      </c>
      <c r="Z17" s="177">
        <v>26</v>
      </c>
      <c r="AA17" s="177">
        <v>10</v>
      </c>
      <c r="AB17" s="177">
        <v>20</v>
      </c>
      <c r="AC17" s="177">
        <v>37</v>
      </c>
      <c r="AD17" s="177">
        <v>5</v>
      </c>
      <c r="AE17" s="177">
        <v>14</v>
      </c>
      <c r="AF17" s="177">
        <v>8</v>
      </c>
      <c r="AG17" s="177">
        <v>11</v>
      </c>
      <c r="AH17" s="177">
        <v>43</v>
      </c>
      <c r="AI17" s="177">
        <v>8</v>
      </c>
      <c r="AJ17" s="177">
        <v>8</v>
      </c>
      <c r="AK17" s="177">
        <v>32</v>
      </c>
      <c r="AL17" s="177">
        <v>1</v>
      </c>
      <c r="AM17" s="177">
        <v>4</v>
      </c>
      <c r="AN17" s="177">
        <v>4</v>
      </c>
      <c r="AO17" s="177">
        <v>37</v>
      </c>
      <c r="AP17" s="177">
        <v>5</v>
      </c>
      <c r="AQ17" s="177">
        <v>5</v>
      </c>
      <c r="AR17" s="177">
        <v>13</v>
      </c>
      <c r="AT17" s="48">
        <f t="shared" si="10"/>
        <v>0</v>
      </c>
      <c r="AU17" s="48">
        <f t="shared" si="7"/>
        <v>322</v>
      </c>
      <c r="AV17" s="48">
        <f t="shared" si="8"/>
        <v>44</v>
      </c>
      <c r="AW17" s="48">
        <f t="shared" si="0"/>
        <v>52</v>
      </c>
      <c r="AX17" s="48">
        <f t="shared" si="1"/>
        <v>210</v>
      </c>
      <c r="AY17" s="48">
        <f t="shared" si="2"/>
        <v>75</v>
      </c>
      <c r="AZ17" s="48">
        <f t="shared" si="3"/>
        <v>59</v>
      </c>
      <c r="BA17" s="49">
        <f t="shared" si="4"/>
        <v>41</v>
      </c>
      <c r="BB17" s="48">
        <f t="shared" si="5"/>
        <v>60</v>
      </c>
      <c r="BC17" s="65">
        <f t="shared" si="9"/>
        <v>863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v>0</v>
      </c>
      <c r="E18" s="177">
        <v>0</v>
      </c>
      <c r="F18" s="177">
        <v>70</v>
      </c>
      <c r="G18" s="177">
        <v>6</v>
      </c>
      <c r="H18" s="177">
        <v>3</v>
      </c>
      <c r="I18" s="177">
        <v>1</v>
      </c>
      <c r="J18" s="177">
        <v>18</v>
      </c>
      <c r="K18" s="177">
        <v>2</v>
      </c>
      <c r="L18" s="177">
        <v>2</v>
      </c>
      <c r="M18" s="177">
        <v>6</v>
      </c>
      <c r="N18" s="177">
        <v>7</v>
      </c>
      <c r="O18" s="177">
        <v>0</v>
      </c>
      <c r="P18" s="177">
        <v>4</v>
      </c>
      <c r="Q18" s="177">
        <v>2</v>
      </c>
      <c r="R18" s="177">
        <v>6</v>
      </c>
      <c r="S18" s="177">
        <v>21</v>
      </c>
      <c r="T18" s="177">
        <v>4</v>
      </c>
      <c r="U18" s="177">
        <v>6</v>
      </c>
      <c r="V18" s="177">
        <v>11</v>
      </c>
      <c r="W18" s="177">
        <v>4</v>
      </c>
      <c r="X18" s="177">
        <v>21</v>
      </c>
      <c r="Y18" s="177">
        <v>0</v>
      </c>
      <c r="Z18" s="177">
        <v>8</v>
      </c>
      <c r="AA18" s="177">
        <v>3</v>
      </c>
      <c r="AB18" s="177">
        <v>0</v>
      </c>
      <c r="AC18" s="177">
        <v>8</v>
      </c>
      <c r="AD18" s="177">
        <v>8</v>
      </c>
      <c r="AE18" s="177">
        <v>9</v>
      </c>
      <c r="AF18" s="177">
        <v>8</v>
      </c>
      <c r="AG18" s="177">
        <v>3</v>
      </c>
      <c r="AH18" s="177">
        <v>4</v>
      </c>
      <c r="AI18" s="177">
        <v>0</v>
      </c>
      <c r="AJ18" s="177">
        <v>6</v>
      </c>
      <c r="AK18" s="177">
        <v>6</v>
      </c>
      <c r="AL18" s="177">
        <v>4</v>
      </c>
      <c r="AM18" s="177">
        <v>5</v>
      </c>
      <c r="AN18" s="177">
        <v>1</v>
      </c>
      <c r="AO18" s="177">
        <v>14</v>
      </c>
      <c r="AP18" s="177">
        <v>0</v>
      </c>
      <c r="AQ18" s="177">
        <v>1</v>
      </c>
      <c r="AR18" s="177">
        <v>6</v>
      </c>
      <c r="AT18" s="48">
        <f t="shared" si="10"/>
        <v>0</v>
      </c>
      <c r="AU18" s="48">
        <f t="shared" si="7"/>
        <v>115</v>
      </c>
      <c r="AV18" s="48">
        <f t="shared" si="8"/>
        <v>12</v>
      </c>
      <c r="AW18" s="48">
        <f t="shared" si="0"/>
        <v>42</v>
      </c>
      <c r="AX18" s="48">
        <f t="shared" si="1"/>
        <v>36</v>
      </c>
      <c r="AY18" s="48">
        <f t="shared" si="2"/>
        <v>36</v>
      </c>
      <c r="AZ18" s="48">
        <f t="shared" si="3"/>
        <v>10</v>
      </c>
      <c r="BA18" s="49">
        <f t="shared" si="4"/>
        <v>16</v>
      </c>
      <c r="BB18" s="48">
        <f t="shared" si="5"/>
        <v>21</v>
      </c>
      <c r="BC18" s="65">
        <f t="shared" si="9"/>
        <v>288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v>0</v>
      </c>
      <c r="E19" s="177">
        <v>0</v>
      </c>
      <c r="F19" s="177">
        <v>1</v>
      </c>
      <c r="G19" s="177">
        <v>2</v>
      </c>
      <c r="H19" s="177">
        <v>0</v>
      </c>
      <c r="I19" s="177">
        <v>0</v>
      </c>
      <c r="J19" s="177">
        <v>3</v>
      </c>
      <c r="K19" s="177">
        <v>1</v>
      </c>
      <c r="L19" s="177">
        <v>0</v>
      </c>
      <c r="M19" s="177">
        <v>0</v>
      </c>
      <c r="N19" s="177">
        <v>0</v>
      </c>
      <c r="O19" s="177">
        <v>0</v>
      </c>
      <c r="P19" s="177">
        <v>2</v>
      </c>
      <c r="Q19" s="177">
        <v>0</v>
      </c>
      <c r="R19" s="177">
        <v>0</v>
      </c>
      <c r="S19" s="177">
        <v>15</v>
      </c>
      <c r="T19" s="177">
        <v>0</v>
      </c>
      <c r="U19" s="177">
        <v>3</v>
      </c>
      <c r="V19" s="177">
        <v>3</v>
      </c>
      <c r="W19" s="177">
        <v>0</v>
      </c>
      <c r="X19" s="177">
        <v>1</v>
      </c>
      <c r="Y19" s="177">
        <v>0</v>
      </c>
      <c r="Z19" s="177">
        <v>0</v>
      </c>
      <c r="AA19" s="177">
        <v>0</v>
      </c>
      <c r="AB19" s="177">
        <v>1</v>
      </c>
      <c r="AC19" s="177">
        <v>0</v>
      </c>
      <c r="AD19" s="177">
        <v>0</v>
      </c>
      <c r="AE19" s="177">
        <v>5</v>
      </c>
      <c r="AF19" s="177">
        <v>4</v>
      </c>
      <c r="AG19" s="177">
        <v>1</v>
      </c>
      <c r="AH19" s="177">
        <v>2</v>
      </c>
      <c r="AI19" s="177">
        <v>0</v>
      </c>
      <c r="AJ19" s="177">
        <v>0</v>
      </c>
      <c r="AK19" s="177">
        <v>1</v>
      </c>
      <c r="AL19" s="177">
        <v>2</v>
      </c>
      <c r="AM19" s="177">
        <v>0</v>
      </c>
      <c r="AN19" s="177">
        <v>0</v>
      </c>
      <c r="AO19" s="177">
        <v>3</v>
      </c>
      <c r="AP19" s="177">
        <v>0</v>
      </c>
      <c r="AQ19" s="177">
        <v>0</v>
      </c>
      <c r="AR19" s="177">
        <v>0</v>
      </c>
      <c r="AT19" s="48">
        <f t="shared" si="10"/>
        <v>0</v>
      </c>
      <c r="AU19" s="48">
        <f t="shared" si="7"/>
        <v>7</v>
      </c>
      <c r="AV19" s="48">
        <f t="shared" si="8"/>
        <v>2</v>
      </c>
      <c r="AW19" s="48">
        <f>+SUM(S19:V19)</f>
        <v>21</v>
      </c>
      <c r="AX19" s="48">
        <f t="shared" si="1"/>
        <v>2</v>
      </c>
      <c r="AY19" s="48">
        <f t="shared" si="2"/>
        <v>10</v>
      </c>
      <c r="AZ19" s="48">
        <f t="shared" si="3"/>
        <v>2</v>
      </c>
      <c r="BA19" s="49">
        <f t="shared" si="4"/>
        <v>3</v>
      </c>
      <c r="BB19" s="48">
        <f t="shared" si="5"/>
        <v>3</v>
      </c>
      <c r="BC19" s="65">
        <f t="shared" si="9"/>
        <v>50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v>0</v>
      </c>
      <c r="E20" s="177">
        <v>0</v>
      </c>
      <c r="F20" s="177">
        <v>71</v>
      </c>
      <c r="G20" s="177">
        <v>8</v>
      </c>
      <c r="H20" s="177">
        <v>3</v>
      </c>
      <c r="I20" s="177">
        <v>1</v>
      </c>
      <c r="J20" s="177">
        <v>21</v>
      </c>
      <c r="K20" s="177">
        <v>3</v>
      </c>
      <c r="L20" s="177">
        <v>2</v>
      </c>
      <c r="M20" s="177">
        <v>6</v>
      </c>
      <c r="N20" s="177">
        <v>7</v>
      </c>
      <c r="O20" s="177">
        <v>0</v>
      </c>
      <c r="P20" s="177">
        <v>6</v>
      </c>
      <c r="Q20" s="177">
        <v>2</v>
      </c>
      <c r="R20" s="177">
        <v>6</v>
      </c>
      <c r="S20" s="177">
        <v>36</v>
      </c>
      <c r="T20" s="177">
        <v>4</v>
      </c>
      <c r="U20" s="177">
        <v>9</v>
      </c>
      <c r="V20" s="177">
        <v>14</v>
      </c>
      <c r="W20" s="177">
        <v>4</v>
      </c>
      <c r="X20" s="177">
        <v>22</v>
      </c>
      <c r="Y20" s="177">
        <v>0</v>
      </c>
      <c r="Z20" s="177">
        <v>8</v>
      </c>
      <c r="AA20" s="177">
        <v>3</v>
      </c>
      <c r="AB20" s="177">
        <v>1</v>
      </c>
      <c r="AC20" s="177">
        <v>8</v>
      </c>
      <c r="AD20" s="177">
        <v>8</v>
      </c>
      <c r="AE20" s="177">
        <v>14</v>
      </c>
      <c r="AF20" s="177">
        <v>12</v>
      </c>
      <c r="AG20" s="177">
        <v>4</v>
      </c>
      <c r="AH20" s="177">
        <v>6</v>
      </c>
      <c r="AI20" s="177">
        <v>0</v>
      </c>
      <c r="AJ20" s="177">
        <v>6</v>
      </c>
      <c r="AK20" s="177">
        <v>7</v>
      </c>
      <c r="AL20" s="177">
        <v>6</v>
      </c>
      <c r="AM20" s="177">
        <v>5</v>
      </c>
      <c r="AN20" s="177">
        <v>1</v>
      </c>
      <c r="AO20" s="177">
        <v>17</v>
      </c>
      <c r="AP20" s="177">
        <v>0</v>
      </c>
      <c r="AQ20" s="177">
        <v>1</v>
      </c>
      <c r="AR20" s="177">
        <v>6</v>
      </c>
      <c r="AT20" s="48">
        <f t="shared" si="10"/>
        <v>0</v>
      </c>
      <c r="AU20" s="48">
        <f t="shared" si="7"/>
        <v>122</v>
      </c>
      <c r="AV20" s="48">
        <f t="shared" si="8"/>
        <v>14</v>
      </c>
      <c r="AW20" s="48">
        <f t="shared" si="0"/>
        <v>63</v>
      </c>
      <c r="AX20" s="48">
        <f t="shared" si="1"/>
        <v>38</v>
      </c>
      <c r="AY20" s="48">
        <f t="shared" si="2"/>
        <v>46</v>
      </c>
      <c r="AZ20" s="48">
        <f t="shared" si="3"/>
        <v>12</v>
      </c>
      <c r="BA20" s="49">
        <f t="shared" si="4"/>
        <v>19</v>
      </c>
      <c r="BB20" s="48">
        <f t="shared" si="5"/>
        <v>24</v>
      </c>
      <c r="BC20" s="65">
        <f t="shared" si="9"/>
        <v>338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v>0</v>
      </c>
      <c r="E21" s="177">
        <v>0</v>
      </c>
      <c r="F21" s="177">
        <v>216</v>
      </c>
      <c r="G21" s="177">
        <v>4</v>
      </c>
      <c r="H21" s="177">
        <v>10</v>
      </c>
      <c r="I21" s="177">
        <v>6</v>
      </c>
      <c r="J21" s="177">
        <v>7</v>
      </c>
      <c r="K21" s="177">
        <v>0</v>
      </c>
      <c r="L21" s="177">
        <v>14</v>
      </c>
      <c r="M21" s="177">
        <v>5</v>
      </c>
      <c r="N21" s="177">
        <v>9</v>
      </c>
      <c r="O21" s="177">
        <v>0</v>
      </c>
      <c r="P21" s="177">
        <v>1</v>
      </c>
      <c r="Q21" s="177">
        <v>6</v>
      </c>
      <c r="R21" s="177">
        <v>5</v>
      </c>
      <c r="S21" s="177">
        <v>16</v>
      </c>
      <c r="T21" s="177">
        <v>6</v>
      </c>
      <c r="U21" s="177">
        <v>7</v>
      </c>
      <c r="V21" s="177">
        <v>7</v>
      </c>
      <c r="W21" s="177">
        <v>0</v>
      </c>
      <c r="X21" s="177">
        <v>0</v>
      </c>
      <c r="Y21" s="177">
        <v>6</v>
      </c>
      <c r="Z21" s="177">
        <v>3</v>
      </c>
      <c r="AA21" s="177">
        <v>0</v>
      </c>
      <c r="AB21" s="177">
        <v>4</v>
      </c>
      <c r="AC21" s="177">
        <v>31</v>
      </c>
      <c r="AD21" s="177">
        <v>7</v>
      </c>
      <c r="AE21" s="177">
        <v>13</v>
      </c>
      <c r="AF21" s="177">
        <v>8</v>
      </c>
      <c r="AG21" s="177">
        <v>13</v>
      </c>
      <c r="AH21" s="177">
        <v>38</v>
      </c>
      <c r="AI21" s="177">
        <v>10</v>
      </c>
      <c r="AJ21" s="177">
        <v>6</v>
      </c>
      <c r="AK21" s="177">
        <v>33</v>
      </c>
      <c r="AL21" s="177">
        <v>4</v>
      </c>
      <c r="AM21" s="177">
        <v>3</v>
      </c>
      <c r="AN21" s="177">
        <v>2</v>
      </c>
      <c r="AO21" s="177">
        <v>21</v>
      </c>
      <c r="AP21" s="177">
        <v>4</v>
      </c>
      <c r="AQ21" s="177">
        <v>5</v>
      </c>
      <c r="AR21" s="177">
        <v>5</v>
      </c>
      <c r="AT21" s="48">
        <f t="shared" si="10"/>
        <v>0</v>
      </c>
      <c r="AU21" s="48">
        <f t="shared" si="7"/>
        <v>271</v>
      </c>
      <c r="AV21" s="48">
        <f t="shared" si="8"/>
        <v>12</v>
      </c>
      <c r="AW21" s="48">
        <f t="shared" si="0"/>
        <v>36</v>
      </c>
      <c r="AX21" s="48">
        <f t="shared" si="1"/>
        <v>13</v>
      </c>
      <c r="AY21" s="48">
        <f t="shared" si="2"/>
        <v>72</v>
      </c>
      <c r="AZ21" s="48">
        <f t="shared" si="3"/>
        <v>54</v>
      </c>
      <c r="BA21" s="49">
        <f t="shared" si="4"/>
        <v>42</v>
      </c>
      <c r="BB21" s="48">
        <f t="shared" si="5"/>
        <v>35</v>
      </c>
      <c r="BC21" s="65">
        <f t="shared" si="9"/>
        <v>535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v>0</v>
      </c>
      <c r="E22" s="177">
        <v>0</v>
      </c>
      <c r="F22" s="177">
        <v>329</v>
      </c>
      <c r="G22" s="177">
        <v>40</v>
      </c>
      <c r="H22" s="177">
        <v>8</v>
      </c>
      <c r="I22" s="177">
        <v>36</v>
      </c>
      <c r="J22" s="177">
        <v>26</v>
      </c>
      <c r="K22" s="177">
        <v>2</v>
      </c>
      <c r="L22" s="177">
        <v>10</v>
      </c>
      <c r="M22" s="177">
        <v>20</v>
      </c>
      <c r="N22" s="177">
        <v>45</v>
      </c>
      <c r="O22" s="177">
        <v>0</v>
      </c>
      <c r="P22" s="177">
        <v>30</v>
      </c>
      <c r="Q22" s="177">
        <v>15</v>
      </c>
      <c r="R22" s="177">
        <v>26</v>
      </c>
      <c r="S22" s="177">
        <v>16</v>
      </c>
      <c r="T22" s="177">
        <v>17</v>
      </c>
      <c r="U22" s="177">
        <v>12</v>
      </c>
      <c r="V22" s="177">
        <v>46</v>
      </c>
      <c r="W22" s="177">
        <v>3</v>
      </c>
      <c r="X22" s="177">
        <v>41</v>
      </c>
      <c r="Y22" s="177">
        <v>0</v>
      </c>
      <c r="Z22" s="177">
        <v>1</v>
      </c>
      <c r="AA22" s="177">
        <v>0</v>
      </c>
      <c r="AB22" s="177">
        <v>1</v>
      </c>
      <c r="AC22" s="177">
        <v>71</v>
      </c>
      <c r="AD22" s="177">
        <v>22</v>
      </c>
      <c r="AE22" s="177">
        <v>30</v>
      </c>
      <c r="AF22" s="177">
        <v>33</v>
      </c>
      <c r="AG22" s="177">
        <v>20</v>
      </c>
      <c r="AH22" s="177">
        <v>54</v>
      </c>
      <c r="AI22" s="177">
        <v>9</v>
      </c>
      <c r="AJ22" s="177">
        <v>12</v>
      </c>
      <c r="AK22" s="177">
        <v>51</v>
      </c>
      <c r="AL22" s="177">
        <v>7</v>
      </c>
      <c r="AM22" s="177">
        <v>15</v>
      </c>
      <c r="AN22" s="177">
        <v>4</v>
      </c>
      <c r="AO22" s="177">
        <v>10</v>
      </c>
      <c r="AP22" s="177">
        <v>2</v>
      </c>
      <c r="AQ22" s="177">
        <v>7</v>
      </c>
      <c r="AR22" s="177">
        <v>4</v>
      </c>
      <c r="AT22" s="48">
        <f t="shared" si="10"/>
        <v>0</v>
      </c>
      <c r="AU22" s="48">
        <f t="shared" si="7"/>
        <v>516</v>
      </c>
      <c r="AV22" s="48">
        <f t="shared" si="8"/>
        <v>71</v>
      </c>
      <c r="AW22" s="48">
        <f t="shared" si="0"/>
        <v>91</v>
      </c>
      <c r="AX22" s="48">
        <f t="shared" si="1"/>
        <v>46</v>
      </c>
      <c r="AY22" s="48">
        <f t="shared" si="2"/>
        <v>176</v>
      </c>
      <c r="AZ22" s="48">
        <f t="shared" si="3"/>
        <v>75</v>
      </c>
      <c r="BA22" s="49">
        <f t="shared" si="4"/>
        <v>77</v>
      </c>
      <c r="BB22" s="48">
        <f t="shared" si="5"/>
        <v>23</v>
      </c>
      <c r="BC22" s="65">
        <f t="shared" si="9"/>
        <v>1075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v>0</v>
      </c>
      <c r="E23" s="177">
        <v>0</v>
      </c>
      <c r="F23" s="177">
        <v>213</v>
      </c>
      <c r="G23" s="177">
        <v>31</v>
      </c>
      <c r="H23" s="177">
        <v>17</v>
      </c>
      <c r="I23" s="177">
        <v>24</v>
      </c>
      <c r="J23" s="177">
        <v>31</v>
      </c>
      <c r="K23" s="177">
        <v>2</v>
      </c>
      <c r="L23" s="177">
        <v>9</v>
      </c>
      <c r="M23" s="177">
        <v>11</v>
      </c>
      <c r="N23" s="177">
        <v>52</v>
      </c>
      <c r="O23" s="177">
        <v>0</v>
      </c>
      <c r="P23" s="177">
        <v>0</v>
      </c>
      <c r="Q23" s="177">
        <v>0</v>
      </c>
      <c r="R23" s="177">
        <v>0</v>
      </c>
      <c r="S23" s="177">
        <v>0</v>
      </c>
      <c r="T23" s="177">
        <v>0</v>
      </c>
      <c r="U23" s="177">
        <v>0</v>
      </c>
      <c r="V23" s="177">
        <v>0</v>
      </c>
      <c r="W23" s="177">
        <v>0</v>
      </c>
      <c r="X23" s="177">
        <v>0</v>
      </c>
      <c r="Y23" s="177">
        <v>4</v>
      </c>
      <c r="Z23" s="177">
        <v>0</v>
      </c>
      <c r="AA23" s="177">
        <v>0</v>
      </c>
      <c r="AB23" s="177">
        <v>3</v>
      </c>
      <c r="AC23" s="177">
        <v>0</v>
      </c>
      <c r="AD23" s="177">
        <v>0</v>
      </c>
      <c r="AE23" s="177">
        <v>1</v>
      </c>
      <c r="AF23" s="177">
        <v>0</v>
      </c>
      <c r="AG23" s="177">
        <v>0</v>
      </c>
      <c r="AH23" s="177">
        <v>41</v>
      </c>
      <c r="AI23" s="177">
        <v>0</v>
      </c>
      <c r="AJ23" s="177">
        <v>19</v>
      </c>
      <c r="AK23" s="177">
        <v>21</v>
      </c>
      <c r="AL23" s="177">
        <v>8</v>
      </c>
      <c r="AM23" s="177">
        <v>0</v>
      </c>
      <c r="AN23" s="177">
        <v>0</v>
      </c>
      <c r="AO23" s="177">
        <v>9</v>
      </c>
      <c r="AP23" s="177">
        <v>0</v>
      </c>
      <c r="AQ23" s="177">
        <v>0</v>
      </c>
      <c r="AR23" s="177">
        <v>0</v>
      </c>
      <c r="AT23" s="48">
        <f t="shared" si="10"/>
        <v>0</v>
      </c>
      <c r="AU23" s="48">
        <f t="shared" si="7"/>
        <v>390</v>
      </c>
      <c r="AV23" s="48">
        <f t="shared" si="8"/>
        <v>0</v>
      </c>
      <c r="AW23" s="48">
        <f t="shared" si="0"/>
        <v>0</v>
      </c>
      <c r="AX23" s="48">
        <f t="shared" si="1"/>
        <v>7</v>
      </c>
      <c r="AY23" s="48">
        <f t="shared" si="2"/>
        <v>1</v>
      </c>
      <c r="AZ23" s="48">
        <f t="shared" si="3"/>
        <v>60</v>
      </c>
      <c r="BA23" s="49">
        <f t="shared" si="4"/>
        <v>29</v>
      </c>
      <c r="BB23" s="48">
        <f t="shared" si="5"/>
        <v>9</v>
      </c>
      <c r="BC23" s="65">
        <f t="shared" si="9"/>
        <v>496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v>0</v>
      </c>
      <c r="E24" s="177">
        <v>0</v>
      </c>
      <c r="F24" s="177">
        <v>204</v>
      </c>
      <c r="G24" s="177">
        <v>11</v>
      </c>
      <c r="H24" s="177">
        <v>8</v>
      </c>
      <c r="I24" s="177">
        <v>10</v>
      </c>
      <c r="J24" s="177">
        <v>22</v>
      </c>
      <c r="K24" s="177">
        <v>0</v>
      </c>
      <c r="L24" s="177">
        <v>11</v>
      </c>
      <c r="M24" s="177">
        <v>5</v>
      </c>
      <c r="N24" s="177">
        <v>9</v>
      </c>
      <c r="O24" s="177">
        <v>0</v>
      </c>
      <c r="P24" s="177">
        <v>13</v>
      </c>
      <c r="Q24" s="177">
        <v>8</v>
      </c>
      <c r="R24" s="177">
        <v>8</v>
      </c>
      <c r="S24" s="177">
        <v>12</v>
      </c>
      <c r="T24" s="177">
        <v>5</v>
      </c>
      <c r="U24" s="177">
        <v>5</v>
      </c>
      <c r="V24" s="177">
        <v>10</v>
      </c>
      <c r="W24" s="177">
        <v>24</v>
      </c>
      <c r="X24" s="177">
        <v>105</v>
      </c>
      <c r="Y24" s="177">
        <v>8</v>
      </c>
      <c r="Z24" s="177">
        <v>20</v>
      </c>
      <c r="AA24" s="177">
        <v>7</v>
      </c>
      <c r="AB24" s="177">
        <v>16</v>
      </c>
      <c r="AC24" s="177">
        <v>27</v>
      </c>
      <c r="AD24" s="177">
        <v>7</v>
      </c>
      <c r="AE24" s="177">
        <v>12</v>
      </c>
      <c r="AF24" s="177">
        <v>8</v>
      </c>
      <c r="AG24" s="177">
        <v>13</v>
      </c>
      <c r="AH24" s="177">
        <v>39</v>
      </c>
      <c r="AI24" s="177">
        <v>9</v>
      </c>
      <c r="AJ24" s="177">
        <v>6</v>
      </c>
      <c r="AK24" s="177">
        <v>17</v>
      </c>
      <c r="AL24" s="177">
        <v>2</v>
      </c>
      <c r="AM24" s="177">
        <v>3</v>
      </c>
      <c r="AN24" s="177">
        <v>3</v>
      </c>
      <c r="AO24" s="177">
        <v>36</v>
      </c>
      <c r="AP24" s="177">
        <v>6</v>
      </c>
      <c r="AQ24" s="177">
        <v>3</v>
      </c>
      <c r="AR24" s="177">
        <v>14</v>
      </c>
      <c r="AT24" s="48">
        <f t="shared" si="10"/>
        <v>0</v>
      </c>
      <c r="AU24" s="48">
        <f t="shared" si="7"/>
        <v>280</v>
      </c>
      <c r="AV24" s="48">
        <f t="shared" si="8"/>
        <v>29</v>
      </c>
      <c r="AW24" s="48">
        <f t="shared" si="0"/>
        <v>32</v>
      </c>
      <c r="AX24" s="48">
        <f t="shared" si="1"/>
        <v>180</v>
      </c>
      <c r="AY24" s="48">
        <f t="shared" si="2"/>
        <v>67</v>
      </c>
      <c r="AZ24" s="48">
        <f t="shared" si="3"/>
        <v>54</v>
      </c>
      <c r="BA24" s="49">
        <f t="shared" si="4"/>
        <v>25</v>
      </c>
      <c r="BB24" s="48">
        <f t="shared" si="5"/>
        <v>59</v>
      </c>
      <c r="BC24" s="65">
        <f t="shared" si="9"/>
        <v>726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v>0</v>
      </c>
      <c r="E25" s="177">
        <v>0</v>
      </c>
      <c r="F25" s="177">
        <v>248</v>
      </c>
      <c r="G25" s="177">
        <v>11</v>
      </c>
      <c r="H25" s="177">
        <v>11</v>
      </c>
      <c r="I25" s="177">
        <v>10</v>
      </c>
      <c r="J25" s="177">
        <v>28</v>
      </c>
      <c r="K25" s="177">
        <v>2</v>
      </c>
      <c r="L25" s="177">
        <v>5</v>
      </c>
      <c r="M25" s="177">
        <v>10</v>
      </c>
      <c r="N25" s="177">
        <v>26</v>
      </c>
      <c r="O25" s="177">
        <v>0</v>
      </c>
      <c r="P25" s="177">
        <v>9</v>
      </c>
      <c r="Q25" s="177">
        <v>1</v>
      </c>
      <c r="R25" s="177">
        <v>0</v>
      </c>
      <c r="S25" s="177">
        <v>32</v>
      </c>
      <c r="T25" s="177">
        <v>6</v>
      </c>
      <c r="U25" s="177">
        <v>11</v>
      </c>
      <c r="V25" s="177">
        <v>16</v>
      </c>
      <c r="W25" s="177">
        <v>33</v>
      </c>
      <c r="X25" s="177">
        <v>116</v>
      </c>
      <c r="Y25" s="177">
        <v>9</v>
      </c>
      <c r="Z25" s="177">
        <v>21</v>
      </c>
      <c r="AA25" s="177">
        <v>5</v>
      </c>
      <c r="AB25" s="177">
        <v>10</v>
      </c>
      <c r="AC25" s="177">
        <v>37</v>
      </c>
      <c r="AD25" s="177">
        <v>15</v>
      </c>
      <c r="AE25" s="177">
        <v>14</v>
      </c>
      <c r="AF25" s="177">
        <v>20</v>
      </c>
      <c r="AG25" s="177">
        <v>19</v>
      </c>
      <c r="AH25" s="177">
        <v>44</v>
      </c>
      <c r="AI25" s="177">
        <v>8</v>
      </c>
      <c r="AJ25" s="177">
        <v>13</v>
      </c>
      <c r="AK25" s="177">
        <v>22</v>
      </c>
      <c r="AL25" s="177">
        <v>3</v>
      </c>
      <c r="AM25" s="177">
        <v>6</v>
      </c>
      <c r="AN25" s="177">
        <v>8</v>
      </c>
      <c r="AO25" s="177">
        <v>31</v>
      </c>
      <c r="AP25" s="177">
        <v>4</v>
      </c>
      <c r="AQ25" s="177">
        <v>0</v>
      </c>
      <c r="AR25" s="177">
        <v>15</v>
      </c>
      <c r="AT25" s="48">
        <f t="shared" si="10"/>
        <v>0</v>
      </c>
      <c r="AU25" s="48">
        <f t="shared" si="7"/>
        <v>351</v>
      </c>
      <c r="AV25" s="48">
        <f t="shared" si="8"/>
        <v>10</v>
      </c>
      <c r="AW25" s="48">
        <f t="shared" si="0"/>
        <v>65</v>
      </c>
      <c r="AX25" s="48">
        <f t="shared" si="1"/>
        <v>194</v>
      </c>
      <c r="AY25" s="48">
        <f t="shared" si="2"/>
        <v>105</v>
      </c>
      <c r="AZ25" s="48">
        <f t="shared" si="3"/>
        <v>65</v>
      </c>
      <c r="BA25" s="49">
        <f t="shared" si="4"/>
        <v>39</v>
      </c>
      <c r="BB25" s="48">
        <f t="shared" si="5"/>
        <v>50</v>
      </c>
      <c r="BC25" s="65">
        <f t="shared" si="9"/>
        <v>879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v>0</v>
      </c>
      <c r="E26" s="177">
        <v>0</v>
      </c>
      <c r="F26" s="177">
        <v>177</v>
      </c>
      <c r="G26" s="177">
        <v>7</v>
      </c>
      <c r="H26" s="177">
        <v>5</v>
      </c>
      <c r="I26" s="177">
        <v>9</v>
      </c>
      <c r="J26" s="177">
        <v>9</v>
      </c>
      <c r="K26" s="177">
        <v>4</v>
      </c>
      <c r="L26" s="177">
        <v>6</v>
      </c>
      <c r="M26" s="177">
        <v>7</v>
      </c>
      <c r="N26" s="177">
        <v>12</v>
      </c>
      <c r="O26" s="177">
        <v>0</v>
      </c>
      <c r="P26" s="177">
        <v>2</v>
      </c>
      <c r="Q26" s="177">
        <v>2</v>
      </c>
      <c r="R26" s="177">
        <v>8</v>
      </c>
      <c r="S26" s="177">
        <v>16</v>
      </c>
      <c r="T26" s="177">
        <v>5</v>
      </c>
      <c r="U26" s="177">
        <v>5</v>
      </c>
      <c r="V26" s="177">
        <v>8</v>
      </c>
      <c r="W26" s="177">
        <v>13</v>
      </c>
      <c r="X26" s="177">
        <v>60</v>
      </c>
      <c r="Y26" s="177">
        <v>4</v>
      </c>
      <c r="Z26" s="177">
        <v>16</v>
      </c>
      <c r="AA26" s="177">
        <v>5</v>
      </c>
      <c r="AB26" s="177">
        <v>9</v>
      </c>
      <c r="AC26" s="177">
        <v>23</v>
      </c>
      <c r="AD26" s="177">
        <v>5</v>
      </c>
      <c r="AE26" s="177">
        <v>10</v>
      </c>
      <c r="AF26" s="177">
        <v>7</v>
      </c>
      <c r="AG26" s="177">
        <v>13</v>
      </c>
      <c r="AH26" s="177">
        <v>27</v>
      </c>
      <c r="AI26" s="177">
        <v>13</v>
      </c>
      <c r="AJ26" s="177">
        <v>6</v>
      </c>
      <c r="AK26" s="177">
        <v>27</v>
      </c>
      <c r="AL26" s="177">
        <v>3</v>
      </c>
      <c r="AM26" s="177">
        <v>1</v>
      </c>
      <c r="AN26" s="177">
        <v>1</v>
      </c>
      <c r="AO26" s="177">
        <v>14</v>
      </c>
      <c r="AP26" s="177">
        <v>4</v>
      </c>
      <c r="AQ26" s="177">
        <v>3</v>
      </c>
      <c r="AR26" s="177">
        <v>7</v>
      </c>
      <c r="AT26" s="48">
        <f t="shared" si="10"/>
        <v>0</v>
      </c>
      <c r="AU26" s="48">
        <f t="shared" si="7"/>
        <v>236</v>
      </c>
      <c r="AV26" s="48">
        <f t="shared" si="8"/>
        <v>12</v>
      </c>
      <c r="AW26" s="48">
        <f t="shared" si="0"/>
        <v>34</v>
      </c>
      <c r="AX26" s="48">
        <f t="shared" si="1"/>
        <v>107</v>
      </c>
      <c r="AY26" s="48">
        <f t="shared" si="2"/>
        <v>58</v>
      </c>
      <c r="AZ26" s="48">
        <f t="shared" si="3"/>
        <v>46</v>
      </c>
      <c r="BA26" s="49">
        <f t="shared" si="4"/>
        <v>32</v>
      </c>
      <c r="BB26" s="48">
        <f t="shared" si="5"/>
        <v>28</v>
      </c>
      <c r="BC26" s="65">
        <f t="shared" si="9"/>
        <v>553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v>0</v>
      </c>
      <c r="E27" s="177">
        <v>0</v>
      </c>
      <c r="F27" s="177">
        <v>629</v>
      </c>
      <c r="G27" s="177">
        <v>29</v>
      </c>
      <c r="H27" s="177">
        <v>24</v>
      </c>
      <c r="I27" s="177">
        <v>29</v>
      </c>
      <c r="J27" s="177">
        <v>59</v>
      </c>
      <c r="K27" s="177">
        <v>6</v>
      </c>
      <c r="L27" s="177">
        <v>22</v>
      </c>
      <c r="M27" s="177">
        <v>22</v>
      </c>
      <c r="N27" s="177">
        <v>47</v>
      </c>
      <c r="O27" s="177">
        <v>0</v>
      </c>
      <c r="P27" s="177">
        <v>24</v>
      </c>
      <c r="Q27" s="177">
        <v>11</v>
      </c>
      <c r="R27" s="177">
        <v>16</v>
      </c>
      <c r="S27" s="177">
        <v>60</v>
      </c>
      <c r="T27" s="177">
        <v>16</v>
      </c>
      <c r="U27" s="177">
        <v>21</v>
      </c>
      <c r="V27" s="177">
        <v>34</v>
      </c>
      <c r="W27" s="177">
        <v>70</v>
      </c>
      <c r="X27" s="177">
        <v>281</v>
      </c>
      <c r="Y27" s="177">
        <v>21</v>
      </c>
      <c r="Z27" s="177">
        <v>57</v>
      </c>
      <c r="AA27" s="177">
        <v>17</v>
      </c>
      <c r="AB27" s="177">
        <v>35</v>
      </c>
      <c r="AC27" s="177">
        <v>87</v>
      </c>
      <c r="AD27" s="177">
        <v>27</v>
      </c>
      <c r="AE27" s="177">
        <v>36</v>
      </c>
      <c r="AF27" s="177">
        <v>35</v>
      </c>
      <c r="AG27" s="177">
        <v>45</v>
      </c>
      <c r="AH27" s="177">
        <v>110</v>
      </c>
      <c r="AI27" s="177">
        <v>30</v>
      </c>
      <c r="AJ27" s="177">
        <v>25</v>
      </c>
      <c r="AK27" s="177">
        <v>66</v>
      </c>
      <c r="AL27" s="177">
        <v>8</v>
      </c>
      <c r="AM27" s="177">
        <v>10</v>
      </c>
      <c r="AN27" s="177">
        <v>12</v>
      </c>
      <c r="AO27" s="177">
        <v>81</v>
      </c>
      <c r="AP27" s="177">
        <v>14</v>
      </c>
      <c r="AQ27" s="177">
        <v>6</v>
      </c>
      <c r="AR27" s="177">
        <v>36</v>
      </c>
      <c r="AT27" s="48">
        <f t="shared" si="10"/>
        <v>0</v>
      </c>
      <c r="AU27" s="48">
        <f t="shared" si="7"/>
        <v>867</v>
      </c>
      <c r="AV27" s="48">
        <f t="shared" si="8"/>
        <v>51</v>
      </c>
      <c r="AW27" s="48">
        <f t="shared" si="0"/>
        <v>131</v>
      </c>
      <c r="AX27" s="48">
        <f t="shared" si="1"/>
        <v>481</v>
      </c>
      <c r="AY27" s="48">
        <f t="shared" si="2"/>
        <v>230</v>
      </c>
      <c r="AZ27" s="48">
        <f t="shared" si="3"/>
        <v>165</v>
      </c>
      <c r="BA27" s="49">
        <f t="shared" si="4"/>
        <v>96</v>
      </c>
      <c r="BB27" s="48">
        <f t="shared" si="5"/>
        <v>137</v>
      </c>
      <c r="BC27" s="65">
        <f t="shared" si="9"/>
        <v>2158</v>
      </c>
    </row>
  </sheetData>
  <sheetProtection selectLockedCells="1"/>
  <conditionalFormatting sqref="B3:AR3">
    <cfRule type="expression" dxfId="43" priority="2">
      <formula>_xludf.MOD(_xludf.ROW(),2)=0</formula>
    </cfRule>
  </conditionalFormatting>
  <conditionalFormatting sqref="A3">
    <cfRule type="expression" dxfId="42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7A3C7-0272-49E3-9F94-7C514D834DC1}">
  <dimension ref="A1:BP27"/>
  <sheetViews>
    <sheetView showGridLines="0" zoomScale="80" zoomScaleNormal="80" workbookViewId="0">
      <pane xSplit="3" ySplit="3" topLeftCell="D4" activePane="bottomRight" state="frozen"/>
      <selection activeCell="D4" sqref="D4:AR27"/>
      <selection pane="topRight" activeCell="D4" sqref="D4:AR27"/>
      <selection pane="bottomLeft" activeCell="D4" sqref="D4:AR27"/>
      <selection pane="bottomRight" activeCell="AT33" sqref="AT33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.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 t="str">
        <f>"INDICADORES   " &amp; Config!B15&amp;"   "&amp;Config!E12</f>
        <v>INDICADORES   RED   2022</v>
      </c>
      <c r="C2" s="181"/>
      <c r="G2" s="34"/>
      <c r="H2" s="34"/>
      <c r="K2" s="35"/>
      <c r="L2" s="1"/>
      <c r="M2" s="1"/>
      <c r="N2" s="63">
        <v>27097</v>
      </c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19</v>
      </c>
      <c r="E3" s="52" t="s">
        <v>211</v>
      </c>
      <c r="F3" s="52" t="s">
        <v>20</v>
      </c>
      <c r="G3" s="52" t="s">
        <v>21</v>
      </c>
      <c r="H3" s="52" t="s">
        <v>22</v>
      </c>
      <c r="I3" s="52" t="s">
        <v>23</v>
      </c>
      <c r="J3" s="52" t="s">
        <v>24</v>
      </c>
      <c r="K3" s="52" t="s">
        <v>25</v>
      </c>
      <c r="L3" s="52" t="s">
        <v>26</v>
      </c>
      <c r="M3" s="52" t="s">
        <v>27</v>
      </c>
      <c r="N3" s="52" t="s">
        <v>73</v>
      </c>
      <c r="O3" s="52" t="s">
        <v>212</v>
      </c>
      <c r="P3" s="52" t="s">
        <v>32</v>
      </c>
      <c r="Q3" s="52" t="s">
        <v>33</v>
      </c>
      <c r="R3" s="52" t="s">
        <v>34</v>
      </c>
      <c r="S3" s="52" t="s">
        <v>38</v>
      </c>
      <c r="T3" s="52" t="s">
        <v>39</v>
      </c>
      <c r="U3" s="52" t="s">
        <v>40</v>
      </c>
      <c r="V3" s="52" t="s">
        <v>41</v>
      </c>
      <c r="W3" s="52" t="s">
        <v>42</v>
      </c>
      <c r="X3" s="52" t="s">
        <v>43</v>
      </c>
      <c r="Y3" s="52" t="s">
        <v>44</v>
      </c>
      <c r="Z3" s="52" t="s">
        <v>45</v>
      </c>
      <c r="AA3" s="52" t="s">
        <v>46</v>
      </c>
      <c r="AB3" s="52" t="s">
        <v>47</v>
      </c>
      <c r="AC3" s="52" t="s">
        <v>48</v>
      </c>
      <c r="AD3" s="52" t="s">
        <v>49</v>
      </c>
      <c r="AE3" s="52" t="s">
        <v>50</v>
      </c>
      <c r="AF3" s="52" t="s">
        <v>51</v>
      </c>
      <c r="AG3" s="52" t="s">
        <v>52</v>
      </c>
      <c r="AH3" s="52" t="s">
        <v>35</v>
      </c>
      <c r="AI3" s="52" t="s">
        <v>36</v>
      </c>
      <c r="AJ3" s="52" t="s">
        <v>37</v>
      </c>
      <c r="AK3" s="52" t="s">
        <v>28</v>
      </c>
      <c r="AL3" s="52" t="s">
        <v>29</v>
      </c>
      <c r="AM3" s="52" t="s">
        <v>30</v>
      </c>
      <c r="AN3" s="52" t="s">
        <v>31</v>
      </c>
      <c r="AO3" s="52" t="s">
        <v>3</v>
      </c>
      <c r="AP3" s="52" t="s">
        <v>4</v>
      </c>
      <c r="AQ3" s="52" t="s">
        <v>5</v>
      </c>
      <c r="AR3" s="52" t="s">
        <v>18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>
        <v>0</v>
      </c>
      <c r="E4" s="177">
        <v>0</v>
      </c>
      <c r="F4" s="177">
        <v>233</v>
      </c>
      <c r="G4" s="177">
        <v>10</v>
      </c>
      <c r="H4" s="177">
        <v>6</v>
      </c>
      <c r="I4" s="177">
        <v>11</v>
      </c>
      <c r="J4" s="177">
        <v>24</v>
      </c>
      <c r="K4" s="177">
        <v>2</v>
      </c>
      <c r="L4" s="177">
        <v>10</v>
      </c>
      <c r="M4" s="177">
        <v>5</v>
      </c>
      <c r="N4" s="177">
        <v>19</v>
      </c>
      <c r="O4" s="177">
        <v>13</v>
      </c>
      <c r="P4" s="177">
        <v>15</v>
      </c>
      <c r="Q4" s="177">
        <v>4</v>
      </c>
      <c r="R4" s="177">
        <v>14</v>
      </c>
      <c r="S4" s="177">
        <v>33</v>
      </c>
      <c r="T4" s="177">
        <v>12</v>
      </c>
      <c r="U4" s="177">
        <v>5</v>
      </c>
      <c r="V4" s="177">
        <v>17</v>
      </c>
      <c r="W4" s="177">
        <v>12</v>
      </c>
      <c r="X4" s="177">
        <v>103</v>
      </c>
      <c r="Y4" s="177">
        <v>6</v>
      </c>
      <c r="Z4" s="177">
        <v>16</v>
      </c>
      <c r="AA4" s="177">
        <v>2</v>
      </c>
      <c r="AB4" s="177">
        <v>9</v>
      </c>
      <c r="AC4" s="177">
        <v>27</v>
      </c>
      <c r="AD4" s="177">
        <v>5</v>
      </c>
      <c r="AE4" s="177">
        <v>13</v>
      </c>
      <c r="AF4" s="177">
        <v>6</v>
      </c>
      <c r="AG4" s="177">
        <v>12</v>
      </c>
      <c r="AH4" s="177">
        <v>25</v>
      </c>
      <c r="AI4" s="177">
        <v>2</v>
      </c>
      <c r="AJ4" s="177">
        <v>7</v>
      </c>
      <c r="AK4" s="177">
        <v>30</v>
      </c>
      <c r="AL4" s="177">
        <v>2</v>
      </c>
      <c r="AM4" s="177">
        <v>3</v>
      </c>
      <c r="AN4" s="177">
        <v>2</v>
      </c>
      <c r="AO4" s="177">
        <v>49</v>
      </c>
      <c r="AP4" s="177">
        <v>1</v>
      </c>
      <c r="AQ4" s="177">
        <v>6</v>
      </c>
      <c r="AR4" s="177">
        <v>11</v>
      </c>
      <c r="AT4" s="48">
        <f>SUM(D4)</f>
        <v>0</v>
      </c>
      <c r="AU4" s="48">
        <f>+SUM(F4:O4)</f>
        <v>333</v>
      </c>
      <c r="AV4" s="48">
        <f>+SUM(P4:R4)</f>
        <v>33</v>
      </c>
      <c r="AW4" s="48">
        <f t="shared" ref="AW4:AW27" si="0">+SUM(S4:V4)</f>
        <v>67</v>
      </c>
      <c r="AX4" s="48">
        <f t="shared" ref="AX4:AX27" si="1">+SUM(W4:AB4)</f>
        <v>148</v>
      </c>
      <c r="AY4" s="48">
        <f t="shared" ref="AY4:AY27" si="2">+SUM(AC4:AG4)</f>
        <v>63</v>
      </c>
      <c r="AZ4" s="48">
        <f t="shared" ref="AZ4:AZ27" si="3">+SUM(AH4:AJ4)</f>
        <v>34</v>
      </c>
      <c r="BA4" s="49">
        <f t="shared" ref="BA4:BA27" si="4">+SUM(AK4:AN4)</f>
        <v>37</v>
      </c>
      <c r="BB4" s="48">
        <f t="shared" ref="BB4:BB27" si="5">+SUM(AO4:AR4)</f>
        <v>67</v>
      </c>
      <c r="BC4" s="65">
        <f>SUM(AT4:BB4)</f>
        <v>782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v>22</v>
      </c>
      <c r="E5" s="177">
        <v>0</v>
      </c>
      <c r="F5" s="177">
        <v>17</v>
      </c>
      <c r="G5" s="177">
        <v>0</v>
      </c>
      <c r="H5" s="177">
        <v>0</v>
      </c>
      <c r="I5" s="177">
        <v>0</v>
      </c>
      <c r="J5" s="177">
        <v>0</v>
      </c>
      <c r="K5" s="177">
        <v>1</v>
      </c>
      <c r="L5" s="177">
        <v>0</v>
      </c>
      <c r="M5" s="177">
        <v>0</v>
      </c>
      <c r="N5" s="177">
        <v>2</v>
      </c>
      <c r="O5" s="177">
        <v>0</v>
      </c>
      <c r="P5" s="177">
        <v>0</v>
      </c>
      <c r="Q5" s="177">
        <v>0</v>
      </c>
      <c r="R5" s="177">
        <v>0</v>
      </c>
      <c r="S5" s="177">
        <v>0</v>
      </c>
      <c r="T5" s="177">
        <v>0</v>
      </c>
      <c r="U5" s="177">
        <v>0</v>
      </c>
      <c r="V5" s="177">
        <v>0</v>
      </c>
      <c r="W5" s="177">
        <v>3</v>
      </c>
      <c r="X5" s="177">
        <v>4</v>
      </c>
      <c r="Y5" s="177">
        <v>0</v>
      </c>
      <c r="Z5" s="177">
        <v>0</v>
      </c>
      <c r="AA5" s="177">
        <v>0</v>
      </c>
      <c r="AB5" s="177">
        <v>0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6</v>
      </c>
      <c r="AI5" s="177">
        <v>2</v>
      </c>
      <c r="AJ5" s="177">
        <v>0</v>
      </c>
      <c r="AK5" s="177">
        <v>0</v>
      </c>
      <c r="AL5" s="177">
        <v>0</v>
      </c>
      <c r="AM5" s="177">
        <v>1</v>
      </c>
      <c r="AN5" s="177">
        <v>0</v>
      </c>
      <c r="AO5" s="177">
        <v>0</v>
      </c>
      <c r="AP5" s="177">
        <v>0</v>
      </c>
      <c r="AQ5" s="177">
        <v>0</v>
      </c>
      <c r="AR5" s="177">
        <v>0</v>
      </c>
      <c r="AT5" s="48">
        <f t="shared" ref="AT5:AT8" si="6">SUM(D5)</f>
        <v>22</v>
      </c>
      <c r="AU5" s="48">
        <f t="shared" ref="AU5:AU27" si="7">+SUM(F5:O5)</f>
        <v>20</v>
      </c>
      <c r="AV5" s="48">
        <f t="shared" ref="AV5:AV27" si="8">+SUM(P5:R5)</f>
        <v>0</v>
      </c>
      <c r="AW5" s="48">
        <f t="shared" si="0"/>
        <v>0</v>
      </c>
      <c r="AX5" s="48">
        <f t="shared" si="1"/>
        <v>7</v>
      </c>
      <c r="AY5" s="48">
        <f t="shared" si="2"/>
        <v>0</v>
      </c>
      <c r="AZ5" s="48">
        <f t="shared" si="3"/>
        <v>8</v>
      </c>
      <c r="BA5" s="49">
        <f t="shared" si="4"/>
        <v>1</v>
      </c>
      <c r="BB5" s="48">
        <f t="shared" si="5"/>
        <v>0</v>
      </c>
      <c r="BC5" s="65">
        <f t="shared" ref="BC5:BC27" si="9">SUM(AT5:BB5)</f>
        <v>58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v>43</v>
      </c>
      <c r="E6" s="177">
        <v>0</v>
      </c>
      <c r="F6" s="177">
        <v>11</v>
      </c>
      <c r="G6" s="177">
        <v>0</v>
      </c>
      <c r="H6" s="177">
        <v>0</v>
      </c>
      <c r="I6" s="177">
        <v>1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0</v>
      </c>
      <c r="T6" s="177">
        <v>0</v>
      </c>
      <c r="U6" s="177">
        <v>0</v>
      </c>
      <c r="V6" s="177">
        <v>0</v>
      </c>
      <c r="W6" s="177">
        <v>4</v>
      </c>
      <c r="X6" s="177">
        <v>5</v>
      </c>
      <c r="Y6" s="177">
        <v>0</v>
      </c>
      <c r="Z6" s="177">
        <v>0</v>
      </c>
      <c r="AA6" s="177">
        <v>1</v>
      </c>
      <c r="AB6" s="177">
        <v>0</v>
      </c>
      <c r="AC6" s="177">
        <v>7</v>
      </c>
      <c r="AD6" s="177">
        <v>0</v>
      </c>
      <c r="AE6" s="177">
        <v>2</v>
      </c>
      <c r="AF6" s="177">
        <v>0</v>
      </c>
      <c r="AG6" s="177">
        <v>1</v>
      </c>
      <c r="AH6" s="177">
        <v>4</v>
      </c>
      <c r="AI6" s="177">
        <v>2</v>
      </c>
      <c r="AJ6" s="177">
        <v>0</v>
      </c>
      <c r="AK6" s="177">
        <v>1</v>
      </c>
      <c r="AL6" s="177">
        <v>0</v>
      </c>
      <c r="AM6" s="177">
        <v>0</v>
      </c>
      <c r="AN6" s="177">
        <v>0</v>
      </c>
      <c r="AO6" s="177">
        <v>2</v>
      </c>
      <c r="AP6" s="177">
        <v>0</v>
      </c>
      <c r="AQ6" s="177">
        <v>0</v>
      </c>
      <c r="AR6" s="177">
        <v>0</v>
      </c>
      <c r="AT6" s="48">
        <f t="shared" si="6"/>
        <v>43</v>
      </c>
      <c r="AU6" s="48">
        <f t="shared" si="7"/>
        <v>12</v>
      </c>
      <c r="AV6" s="48">
        <f t="shared" si="8"/>
        <v>0</v>
      </c>
      <c r="AW6" s="48">
        <f t="shared" si="0"/>
        <v>0</v>
      </c>
      <c r="AX6" s="48">
        <f t="shared" si="1"/>
        <v>10</v>
      </c>
      <c r="AY6" s="48">
        <f t="shared" si="2"/>
        <v>10</v>
      </c>
      <c r="AZ6" s="48">
        <f t="shared" si="3"/>
        <v>6</v>
      </c>
      <c r="BA6" s="49">
        <f t="shared" si="4"/>
        <v>1</v>
      </c>
      <c r="BB6" s="48">
        <f t="shared" si="5"/>
        <v>2</v>
      </c>
      <c r="BC6" s="65">
        <f t="shared" si="9"/>
        <v>84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v>0</v>
      </c>
      <c r="E7" s="177">
        <v>0</v>
      </c>
      <c r="F7" s="177">
        <v>57</v>
      </c>
      <c r="G7" s="177">
        <v>6</v>
      </c>
      <c r="H7" s="177">
        <v>2</v>
      </c>
      <c r="I7" s="177">
        <v>1</v>
      </c>
      <c r="J7" s="177">
        <v>10</v>
      </c>
      <c r="K7" s="177">
        <v>1</v>
      </c>
      <c r="L7" s="177">
        <v>3</v>
      </c>
      <c r="M7" s="177">
        <v>4</v>
      </c>
      <c r="N7" s="177">
        <v>6</v>
      </c>
      <c r="O7" s="177">
        <v>0</v>
      </c>
      <c r="P7" s="177">
        <v>9</v>
      </c>
      <c r="Q7" s="177">
        <v>4</v>
      </c>
      <c r="R7" s="177">
        <v>3</v>
      </c>
      <c r="S7" s="177">
        <v>22</v>
      </c>
      <c r="T7" s="177">
        <v>6</v>
      </c>
      <c r="U7" s="177">
        <v>0</v>
      </c>
      <c r="V7" s="177">
        <v>15</v>
      </c>
      <c r="W7" s="177">
        <v>10</v>
      </c>
      <c r="X7" s="177">
        <v>22</v>
      </c>
      <c r="Y7" s="177">
        <v>2</v>
      </c>
      <c r="Z7" s="177">
        <v>3</v>
      </c>
      <c r="AA7" s="177">
        <v>3</v>
      </c>
      <c r="AB7" s="177">
        <v>1</v>
      </c>
      <c r="AC7" s="177">
        <v>6</v>
      </c>
      <c r="AD7" s="177">
        <v>7</v>
      </c>
      <c r="AE7" s="177">
        <v>4</v>
      </c>
      <c r="AF7" s="177">
        <v>4</v>
      </c>
      <c r="AG7" s="177">
        <v>6</v>
      </c>
      <c r="AH7" s="177">
        <v>5</v>
      </c>
      <c r="AI7" s="177">
        <v>0</v>
      </c>
      <c r="AJ7" s="177">
        <v>4</v>
      </c>
      <c r="AK7" s="177">
        <v>17</v>
      </c>
      <c r="AL7" s="177">
        <v>3</v>
      </c>
      <c r="AM7" s="177">
        <v>4</v>
      </c>
      <c r="AN7" s="177">
        <v>3</v>
      </c>
      <c r="AO7" s="177">
        <v>14</v>
      </c>
      <c r="AP7" s="177">
        <v>0</v>
      </c>
      <c r="AQ7" s="177">
        <v>3</v>
      </c>
      <c r="AR7" s="177">
        <v>4</v>
      </c>
      <c r="AT7" s="48">
        <f t="shared" si="6"/>
        <v>0</v>
      </c>
      <c r="AU7" s="48">
        <f t="shared" si="7"/>
        <v>90</v>
      </c>
      <c r="AV7" s="48">
        <f t="shared" si="8"/>
        <v>16</v>
      </c>
      <c r="AW7" s="48">
        <f t="shared" si="0"/>
        <v>43</v>
      </c>
      <c r="AX7" s="48">
        <f t="shared" si="1"/>
        <v>41</v>
      </c>
      <c r="AY7" s="48">
        <f t="shared" si="2"/>
        <v>27</v>
      </c>
      <c r="AZ7" s="48">
        <f t="shared" si="3"/>
        <v>9</v>
      </c>
      <c r="BA7" s="49">
        <f t="shared" si="4"/>
        <v>27</v>
      </c>
      <c r="BB7" s="48">
        <f t="shared" si="5"/>
        <v>21</v>
      </c>
      <c r="BC7" s="65">
        <f t="shared" si="9"/>
        <v>274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>
        <v>0</v>
      </c>
      <c r="E8" s="177">
        <v>0</v>
      </c>
      <c r="F8" s="177">
        <v>17</v>
      </c>
      <c r="G8" s="177">
        <v>5</v>
      </c>
      <c r="H8" s="177">
        <v>0</v>
      </c>
      <c r="I8" s="177">
        <v>0</v>
      </c>
      <c r="J8" s="177">
        <v>7</v>
      </c>
      <c r="K8" s="177">
        <v>0</v>
      </c>
      <c r="L8" s="177">
        <v>0</v>
      </c>
      <c r="M8" s="177">
        <v>2</v>
      </c>
      <c r="N8" s="177">
        <v>1</v>
      </c>
      <c r="O8" s="177">
        <v>0</v>
      </c>
      <c r="P8" s="177">
        <v>10</v>
      </c>
      <c r="Q8" s="177">
        <v>2</v>
      </c>
      <c r="R8" s="177">
        <v>3</v>
      </c>
      <c r="S8" s="177">
        <v>6</v>
      </c>
      <c r="T8" s="177">
        <v>1</v>
      </c>
      <c r="U8" s="177">
        <v>3</v>
      </c>
      <c r="V8" s="177">
        <v>2</v>
      </c>
      <c r="W8" s="177">
        <v>1</v>
      </c>
      <c r="X8" s="177">
        <v>10</v>
      </c>
      <c r="Y8" s="177">
        <v>1</v>
      </c>
      <c r="Z8" s="177">
        <v>0</v>
      </c>
      <c r="AA8" s="177">
        <v>2</v>
      </c>
      <c r="AB8" s="177">
        <v>0</v>
      </c>
      <c r="AC8" s="177">
        <v>2</v>
      </c>
      <c r="AD8" s="177">
        <v>0</v>
      </c>
      <c r="AE8" s="177">
        <v>5</v>
      </c>
      <c r="AF8" s="177">
        <v>3</v>
      </c>
      <c r="AG8" s="177">
        <v>1</v>
      </c>
      <c r="AH8" s="177">
        <v>1</v>
      </c>
      <c r="AI8" s="177">
        <v>3</v>
      </c>
      <c r="AJ8" s="177">
        <v>2</v>
      </c>
      <c r="AK8" s="177">
        <v>7</v>
      </c>
      <c r="AL8" s="177">
        <v>1</v>
      </c>
      <c r="AM8" s="177">
        <v>0</v>
      </c>
      <c r="AN8" s="177">
        <v>0</v>
      </c>
      <c r="AO8" s="177">
        <v>13</v>
      </c>
      <c r="AP8" s="177">
        <v>0</v>
      </c>
      <c r="AQ8" s="177">
        <v>0</v>
      </c>
      <c r="AR8" s="177">
        <v>2</v>
      </c>
      <c r="AT8" s="48">
        <f t="shared" si="6"/>
        <v>0</v>
      </c>
      <c r="AU8" s="48">
        <f t="shared" si="7"/>
        <v>32</v>
      </c>
      <c r="AV8" s="48">
        <f t="shared" si="8"/>
        <v>15</v>
      </c>
      <c r="AW8" s="48">
        <f t="shared" si="0"/>
        <v>12</v>
      </c>
      <c r="AX8" s="48">
        <f t="shared" si="1"/>
        <v>14</v>
      </c>
      <c r="AY8" s="48">
        <f t="shared" si="2"/>
        <v>11</v>
      </c>
      <c r="AZ8" s="48">
        <f t="shared" si="3"/>
        <v>6</v>
      </c>
      <c r="BA8" s="49">
        <f t="shared" si="4"/>
        <v>8</v>
      </c>
      <c r="BB8" s="48">
        <f t="shared" si="5"/>
        <v>15</v>
      </c>
      <c r="BC8" s="65">
        <f t="shared" si="9"/>
        <v>113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v>857</v>
      </c>
      <c r="E9" s="177">
        <v>0</v>
      </c>
      <c r="F9" s="177">
        <v>0</v>
      </c>
      <c r="G9" s="177">
        <v>0</v>
      </c>
      <c r="H9" s="177">
        <v>2</v>
      </c>
      <c r="I9" s="177">
        <v>1</v>
      </c>
      <c r="J9" s="177">
        <v>0</v>
      </c>
      <c r="K9" s="177">
        <v>1</v>
      </c>
      <c r="L9" s="177">
        <v>0</v>
      </c>
      <c r="M9" s="177">
        <v>0</v>
      </c>
      <c r="N9" s="177">
        <v>2</v>
      </c>
      <c r="O9" s="177">
        <v>0</v>
      </c>
      <c r="P9" s="177">
        <v>35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77">
        <v>1</v>
      </c>
      <c r="W9" s="177">
        <v>0</v>
      </c>
      <c r="X9" s="177">
        <v>113</v>
      </c>
      <c r="Y9" s="177">
        <v>0</v>
      </c>
      <c r="Z9" s="177">
        <v>0</v>
      </c>
      <c r="AA9" s="177">
        <v>0</v>
      </c>
      <c r="AB9" s="177">
        <v>0</v>
      </c>
      <c r="AC9" s="177">
        <v>16</v>
      </c>
      <c r="AD9" s="177">
        <v>0</v>
      </c>
      <c r="AE9" s="177">
        <v>0</v>
      </c>
      <c r="AF9" s="177">
        <v>0</v>
      </c>
      <c r="AG9" s="177">
        <v>0</v>
      </c>
      <c r="AH9" s="177">
        <v>51</v>
      </c>
      <c r="AI9" s="177">
        <v>0</v>
      </c>
      <c r="AJ9" s="177">
        <v>0</v>
      </c>
      <c r="AK9" s="177">
        <v>1</v>
      </c>
      <c r="AL9" s="177">
        <v>0</v>
      </c>
      <c r="AM9" s="177">
        <v>0</v>
      </c>
      <c r="AN9" s="177">
        <v>0</v>
      </c>
      <c r="AO9" s="177">
        <v>14</v>
      </c>
      <c r="AP9" s="177">
        <v>0</v>
      </c>
      <c r="AQ9" s="177">
        <v>0</v>
      </c>
      <c r="AR9" s="177">
        <v>0</v>
      </c>
      <c r="AT9" s="48">
        <f t="shared" ref="AT9:AT27" si="10">SUM(D9)</f>
        <v>857</v>
      </c>
      <c r="AU9" s="48">
        <f t="shared" si="7"/>
        <v>6</v>
      </c>
      <c r="AV9" s="48">
        <f t="shared" si="8"/>
        <v>35</v>
      </c>
      <c r="AW9" s="48">
        <f t="shared" si="0"/>
        <v>1</v>
      </c>
      <c r="AX9" s="48">
        <f t="shared" si="1"/>
        <v>113</v>
      </c>
      <c r="AY9" s="48">
        <f t="shared" si="2"/>
        <v>16</v>
      </c>
      <c r="AZ9" s="48">
        <f t="shared" si="3"/>
        <v>51</v>
      </c>
      <c r="BA9" s="49">
        <f t="shared" si="4"/>
        <v>1</v>
      </c>
      <c r="BB9" s="48">
        <f t="shared" si="5"/>
        <v>14</v>
      </c>
      <c r="BC9" s="65">
        <f t="shared" si="9"/>
        <v>1094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>
        <v>0</v>
      </c>
      <c r="E10" s="177">
        <v>0</v>
      </c>
      <c r="F10" s="177">
        <v>218</v>
      </c>
      <c r="G10" s="177">
        <v>13</v>
      </c>
      <c r="H10" s="177">
        <v>7</v>
      </c>
      <c r="I10" s="177">
        <v>10</v>
      </c>
      <c r="J10" s="177">
        <v>20</v>
      </c>
      <c r="K10" s="177">
        <v>0</v>
      </c>
      <c r="L10" s="177">
        <v>5</v>
      </c>
      <c r="M10" s="177">
        <v>8</v>
      </c>
      <c r="N10" s="177">
        <v>13</v>
      </c>
      <c r="O10" s="177">
        <v>8</v>
      </c>
      <c r="P10" s="177">
        <v>22</v>
      </c>
      <c r="Q10" s="177">
        <v>8</v>
      </c>
      <c r="R10" s="177">
        <v>22</v>
      </c>
      <c r="S10" s="177">
        <v>25</v>
      </c>
      <c r="T10" s="177">
        <v>8</v>
      </c>
      <c r="U10" s="177">
        <v>9</v>
      </c>
      <c r="V10" s="177">
        <v>15</v>
      </c>
      <c r="W10" s="177">
        <v>20</v>
      </c>
      <c r="X10" s="177">
        <v>113</v>
      </c>
      <c r="Y10" s="177">
        <v>0</v>
      </c>
      <c r="Z10" s="177">
        <v>8</v>
      </c>
      <c r="AA10" s="177">
        <v>6</v>
      </c>
      <c r="AB10" s="177">
        <v>12</v>
      </c>
      <c r="AC10" s="177">
        <v>33</v>
      </c>
      <c r="AD10" s="177">
        <v>3</v>
      </c>
      <c r="AE10" s="177">
        <v>11</v>
      </c>
      <c r="AF10" s="177">
        <v>8</v>
      </c>
      <c r="AG10" s="177">
        <v>7</v>
      </c>
      <c r="AH10" s="177">
        <v>29</v>
      </c>
      <c r="AI10" s="177">
        <v>6</v>
      </c>
      <c r="AJ10" s="177">
        <v>5</v>
      </c>
      <c r="AK10" s="177">
        <v>14</v>
      </c>
      <c r="AL10" s="177">
        <v>1</v>
      </c>
      <c r="AM10" s="177">
        <v>5</v>
      </c>
      <c r="AN10" s="177">
        <v>3</v>
      </c>
      <c r="AO10" s="177">
        <v>25</v>
      </c>
      <c r="AP10" s="177">
        <v>0</v>
      </c>
      <c r="AQ10" s="177">
        <v>2</v>
      </c>
      <c r="AR10" s="177">
        <v>11</v>
      </c>
      <c r="AT10" s="48">
        <f t="shared" si="10"/>
        <v>0</v>
      </c>
      <c r="AU10" s="48">
        <f t="shared" si="7"/>
        <v>302</v>
      </c>
      <c r="AV10" s="48">
        <f t="shared" si="8"/>
        <v>52</v>
      </c>
      <c r="AW10" s="48">
        <f t="shared" si="0"/>
        <v>57</v>
      </c>
      <c r="AX10" s="48">
        <f t="shared" si="1"/>
        <v>159</v>
      </c>
      <c r="AY10" s="48">
        <f t="shared" si="2"/>
        <v>62</v>
      </c>
      <c r="AZ10" s="48">
        <f t="shared" si="3"/>
        <v>40</v>
      </c>
      <c r="BA10" s="49">
        <f t="shared" si="4"/>
        <v>23</v>
      </c>
      <c r="BB10" s="48">
        <f t="shared" si="5"/>
        <v>38</v>
      </c>
      <c r="BC10" s="65">
        <f t="shared" si="9"/>
        <v>733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>
        <v>0</v>
      </c>
      <c r="E11" s="177">
        <v>0</v>
      </c>
      <c r="F11" s="177">
        <v>279</v>
      </c>
      <c r="G11" s="177">
        <v>13</v>
      </c>
      <c r="H11" s="177">
        <v>8</v>
      </c>
      <c r="I11" s="177">
        <v>10</v>
      </c>
      <c r="J11" s="177">
        <v>24</v>
      </c>
      <c r="K11" s="177">
        <v>0</v>
      </c>
      <c r="L11" s="177">
        <v>10</v>
      </c>
      <c r="M11" s="177">
        <v>6</v>
      </c>
      <c r="N11" s="177">
        <v>10</v>
      </c>
      <c r="O11" s="177">
        <v>13</v>
      </c>
      <c r="P11" s="177">
        <v>18</v>
      </c>
      <c r="Q11" s="177">
        <v>7</v>
      </c>
      <c r="R11" s="177">
        <v>18</v>
      </c>
      <c r="S11" s="177">
        <v>25</v>
      </c>
      <c r="T11" s="177">
        <v>6</v>
      </c>
      <c r="U11" s="177">
        <v>6</v>
      </c>
      <c r="V11" s="177">
        <v>24</v>
      </c>
      <c r="W11" s="177">
        <v>23</v>
      </c>
      <c r="X11" s="177">
        <v>123</v>
      </c>
      <c r="Y11" s="177">
        <v>3</v>
      </c>
      <c r="Z11" s="177">
        <v>12</v>
      </c>
      <c r="AA11" s="177">
        <v>8</v>
      </c>
      <c r="AB11" s="177">
        <v>15</v>
      </c>
      <c r="AC11" s="177">
        <v>35</v>
      </c>
      <c r="AD11" s="177">
        <v>7</v>
      </c>
      <c r="AE11" s="177">
        <v>9</v>
      </c>
      <c r="AF11" s="177">
        <v>8</v>
      </c>
      <c r="AG11" s="177">
        <v>10</v>
      </c>
      <c r="AH11" s="177">
        <v>45</v>
      </c>
      <c r="AI11" s="177">
        <v>5</v>
      </c>
      <c r="AJ11" s="177">
        <v>5</v>
      </c>
      <c r="AK11" s="177">
        <v>35</v>
      </c>
      <c r="AL11" s="177">
        <v>4</v>
      </c>
      <c r="AM11" s="177">
        <v>8</v>
      </c>
      <c r="AN11" s="177">
        <v>1</v>
      </c>
      <c r="AO11" s="177">
        <v>23</v>
      </c>
      <c r="AP11" s="177">
        <v>1</v>
      </c>
      <c r="AQ11" s="177">
        <v>2</v>
      </c>
      <c r="AR11" s="177">
        <v>11</v>
      </c>
      <c r="AT11" s="48">
        <f t="shared" si="10"/>
        <v>0</v>
      </c>
      <c r="AU11" s="48">
        <f t="shared" si="7"/>
        <v>373</v>
      </c>
      <c r="AV11" s="48">
        <f t="shared" si="8"/>
        <v>43</v>
      </c>
      <c r="AW11" s="48">
        <f t="shared" si="0"/>
        <v>61</v>
      </c>
      <c r="AX11" s="48">
        <f t="shared" si="1"/>
        <v>184</v>
      </c>
      <c r="AY11" s="48">
        <f t="shared" si="2"/>
        <v>69</v>
      </c>
      <c r="AZ11" s="48">
        <f t="shared" si="3"/>
        <v>55</v>
      </c>
      <c r="BA11" s="49">
        <f t="shared" si="4"/>
        <v>48</v>
      </c>
      <c r="BB11" s="48">
        <f t="shared" si="5"/>
        <v>37</v>
      </c>
      <c r="BC11" s="65">
        <f t="shared" si="9"/>
        <v>870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>
        <v>0</v>
      </c>
      <c r="E12" s="177">
        <v>0</v>
      </c>
      <c r="F12" s="177">
        <v>245</v>
      </c>
      <c r="G12" s="177">
        <v>8</v>
      </c>
      <c r="H12" s="177">
        <v>11</v>
      </c>
      <c r="I12" s="177">
        <v>7</v>
      </c>
      <c r="J12" s="177">
        <v>20</v>
      </c>
      <c r="K12" s="177">
        <v>1</v>
      </c>
      <c r="L12" s="177">
        <v>13</v>
      </c>
      <c r="M12" s="177">
        <v>8</v>
      </c>
      <c r="N12" s="177">
        <v>15</v>
      </c>
      <c r="O12" s="177">
        <v>13</v>
      </c>
      <c r="P12" s="177">
        <v>18</v>
      </c>
      <c r="Q12" s="177">
        <v>3</v>
      </c>
      <c r="R12" s="177">
        <v>4</v>
      </c>
      <c r="S12" s="177">
        <v>28</v>
      </c>
      <c r="T12" s="177">
        <v>7</v>
      </c>
      <c r="U12" s="177">
        <v>6</v>
      </c>
      <c r="V12" s="177">
        <v>19</v>
      </c>
      <c r="W12" s="177">
        <v>24</v>
      </c>
      <c r="X12" s="177">
        <v>109</v>
      </c>
      <c r="Y12" s="177">
        <v>8</v>
      </c>
      <c r="Z12" s="177">
        <v>8</v>
      </c>
      <c r="AA12" s="177">
        <v>8</v>
      </c>
      <c r="AB12" s="177">
        <v>7</v>
      </c>
      <c r="AC12" s="177">
        <v>25</v>
      </c>
      <c r="AD12" s="177">
        <v>15</v>
      </c>
      <c r="AE12" s="177">
        <v>13</v>
      </c>
      <c r="AF12" s="177">
        <v>11</v>
      </c>
      <c r="AG12" s="177">
        <v>13</v>
      </c>
      <c r="AH12" s="177">
        <v>34</v>
      </c>
      <c r="AI12" s="177">
        <v>3</v>
      </c>
      <c r="AJ12" s="177">
        <v>1</v>
      </c>
      <c r="AK12" s="177">
        <v>23</v>
      </c>
      <c r="AL12" s="177">
        <v>4</v>
      </c>
      <c r="AM12" s="177">
        <v>9</v>
      </c>
      <c r="AN12" s="177">
        <v>6</v>
      </c>
      <c r="AO12" s="177">
        <v>20</v>
      </c>
      <c r="AP12" s="177">
        <v>0</v>
      </c>
      <c r="AQ12" s="177">
        <v>3</v>
      </c>
      <c r="AR12" s="177">
        <v>8</v>
      </c>
      <c r="AT12" s="48">
        <f t="shared" si="10"/>
        <v>0</v>
      </c>
      <c r="AU12" s="48">
        <f t="shared" si="7"/>
        <v>341</v>
      </c>
      <c r="AV12" s="48">
        <f t="shared" si="8"/>
        <v>25</v>
      </c>
      <c r="AW12" s="48">
        <f t="shared" si="0"/>
        <v>60</v>
      </c>
      <c r="AX12" s="48">
        <f t="shared" si="1"/>
        <v>164</v>
      </c>
      <c r="AY12" s="48">
        <f t="shared" si="2"/>
        <v>77</v>
      </c>
      <c r="AZ12" s="48">
        <f t="shared" si="3"/>
        <v>38</v>
      </c>
      <c r="BA12" s="49">
        <f t="shared" si="4"/>
        <v>42</v>
      </c>
      <c r="BB12" s="48">
        <f t="shared" si="5"/>
        <v>31</v>
      </c>
      <c r="BC12" s="65">
        <f t="shared" si="9"/>
        <v>778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>
        <v>0</v>
      </c>
      <c r="E13" s="177">
        <v>0</v>
      </c>
      <c r="F13" s="177">
        <v>102</v>
      </c>
      <c r="G13" s="177">
        <v>5</v>
      </c>
      <c r="H13" s="177">
        <v>0</v>
      </c>
      <c r="I13" s="177">
        <v>4</v>
      </c>
      <c r="J13" s="177">
        <v>8</v>
      </c>
      <c r="K13" s="177">
        <v>0</v>
      </c>
      <c r="L13" s="177">
        <v>1</v>
      </c>
      <c r="M13" s="177">
        <v>1</v>
      </c>
      <c r="N13" s="177">
        <v>2</v>
      </c>
      <c r="O13" s="177">
        <v>13</v>
      </c>
      <c r="P13" s="177">
        <v>10</v>
      </c>
      <c r="Q13" s="177">
        <v>1</v>
      </c>
      <c r="R13" s="177">
        <v>2</v>
      </c>
      <c r="S13" s="177">
        <v>8</v>
      </c>
      <c r="T13" s="177">
        <v>0</v>
      </c>
      <c r="U13" s="177">
        <v>1</v>
      </c>
      <c r="V13" s="177">
        <v>1</v>
      </c>
      <c r="W13" s="177">
        <v>8</v>
      </c>
      <c r="X13" s="177">
        <v>51</v>
      </c>
      <c r="Y13" s="177">
        <v>1</v>
      </c>
      <c r="Z13" s="177">
        <v>4</v>
      </c>
      <c r="AA13" s="177">
        <v>1</v>
      </c>
      <c r="AB13" s="177">
        <v>14</v>
      </c>
      <c r="AC13" s="177">
        <v>7</v>
      </c>
      <c r="AD13" s="177">
        <v>0</v>
      </c>
      <c r="AE13" s="177">
        <v>2</v>
      </c>
      <c r="AF13" s="177">
        <v>7</v>
      </c>
      <c r="AG13" s="177">
        <v>5</v>
      </c>
      <c r="AH13" s="177">
        <v>2</v>
      </c>
      <c r="AI13" s="177">
        <v>1</v>
      </c>
      <c r="AJ13" s="177">
        <v>1</v>
      </c>
      <c r="AK13" s="177">
        <v>9</v>
      </c>
      <c r="AL13" s="177">
        <v>0</v>
      </c>
      <c r="AM13" s="177">
        <v>1</v>
      </c>
      <c r="AN13" s="177">
        <v>2</v>
      </c>
      <c r="AO13" s="177">
        <v>5</v>
      </c>
      <c r="AP13" s="177">
        <v>0</v>
      </c>
      <c r="AQ13" s="177">
        <v>0</v>
      </c>
      <c r="AR13" s="177">
        <v>0</v>
      </c>
      <c r="AT13" s="48">
        <f t="shared" si="10"/>
        <v>0</v>
      </c>
      <c r="AU13" s="48">
        <f t="shared" si="7"/>
        <v>136</v>
      </c>
      <c r="AV13" s="48">
        <f t="shared" si="8"/>
        <v>13</v>
      </c>
      <c r="AW13" s="48">
        <f t="shared" si="0"/>
        <v>10</v>
      </c>
      <c r="AX13" s="48">
        <f t="shared" si="1"/>
        <v>79</v>
      </c>
      <c r="AY13" s="48">
        <f t="shared" si="2"/>
        <v>21</v>
      </c>
      <c r="AZ13" s="48">
        <f t="shared" si="3"/>
        <v>4</v>
      </c>
      <c r="BA13" s="49">
        <f t="shared" si="4"/>
        <v>12</v>
      </c>
      <c r="BB13" s="48">
        <f t="shared" si="5"/>
        <v>5</v>
      </c>
      <c r="BC13" s="65">
        <f t="shared" si="9"/>
        <v>280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>
        <v>0</v>
      </c>
      <c r="E14" s="177">
        <v>0</v>
      </c>
      <c r="F14" s="177">
        <v>76</v>
      </c>
      <c r="G14" s="177">
        <v>6</v>
      </c>
      <c r="H14" s="177">
        <v>1</v>
      </c>
      <c r="I14" s="177">
        <v>6</v>
      </c>
      <c r="J14" s="177">
        <v>8</v>
      </c>
      <c r="K14" s="177">
        <v>1</v>
      </c>
      <c r="L14" s="177">
        <v>4</v>
      </c>
      <c r="M14" s="177">
        <v>8</v>
      </c>
      <c r="N14" s="177">
        <v>9</v>
      </c>
      <c r="O14" s="177">
        <v>7</v>
      </c>
      <c r="P14" s="177">
        <v>7</v>
      </c>
      <c r="Q14" s="177">
        <v>7</v>
      </c>
      <c r="R14" s="177">
        <v>2</v>
      </c>
      <c r="S14" s="177">
        <v>15</v>
      </c>
      <c r="T14" s="177">
        <v>2</v>
      </c>
      <c r="U14" s="177">
        <v>5</v>
      </c>
      <c r="V14" s="177">
        <v>4</v>
      </c>
      <c r="W14" s="177">
        <v>6</v>
      </c>
      <c r="X14" s="177">
        <v>49</v>
      </c>
      <c r="Y14" s="177">
        <v>0</v>
      </c>
      <c r="Z14" s="177">
        <v>6</v>
      </c>
      <c r="AA14" s="177">
        <v>0</v>
      </c>
      <c r="AB14" s="177">
        <v>21</v>
      </c>
      <c r="AC14" s="177">
        <v>17</v>
      </c>
      <c r="AD14" s="177">
        <v>3</v>
      </c>
      <c r="AE14" s="177">
        <v>6</v>
      </c>
      <c r="AF14" s="177">
        <v>9</v>
      </c>
      <c r="AG14" s="177">
        <v>7</v>
      </c>
      <c r="AH14" s="177">
        <v>4</v>
      </c>
      <c r="AI14" s="177">
        <v>2</v>
      </c>
      <c r="AJ14" s="177">
        <v>0</v>
      </c>
      <c r="AK14" s="177">
        <v>18</v>
      </c>
      <c r="AL14" s="177">
        <v>3</v>
      </c>
      <c r="AM14" s="177">
        <v>1</v>
      </c>
      <c r="AN14" s="177">
        <v>3</v>
      </c>
      <c r="AO14" s="177">
        <v>2</v>
      </c>
      <c r="AP14" s="177">
        <v>0</v>
      </c>
      <c r="AQ14" s="177">
        <v>0</v>
      </c>
      <c r="AR14" s="177">
        <v>0</v>
      </c>
      <c r="AT14" s="48">
        <f t="shared" si="10"/>
        <v>0</v>
      </c>
      <c r="AU14" s="48">
        <f t="shared" si="7"/>
        <v>126</v>
      </c>
      <c r="AV14" s="48">
        <f t="shared" si="8"/>
        <v>16</v>
      </c>
      <c r="AW14" s="48">
        <f t="shared" si="0"/>
        <v>26</v>
      </c>
      <c r="AX14" s="48">
        <f t="shared" si="1"/>
        <v>82</v>
      </c>
      <c r="AY14" s="48">
        <f t="shared" si="2"/>
        <v>42</v>
      </c>
      <c r="AZ14" s="48">
        <f t="shared" si="3"/>
        <v>6</v>
      </c>
      <c r="BA14" s="49">
        <f t="shared" si="4"/>
        <v>25</v>
      </c>
      <c r="BB14" s="48">
        <f t="shared" si="5"/>
        <v>2</v>
      </c>
      <c r="BC14" s="65">
        <f t="shared" si="9"/>
        <v>325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v>2</v>
      </c>
      <c r="E15" s="177">
        <v>0</v>
      </c>
      <c r="F15" s="177">
        <v>2</v>
      </c>
      <c r="G15" s="177">
        <v>0</v>
      </c>
      <c r="H15" s="177">
        <v>0</v>
      </c>
      <c r="I15" s="177">
        <v>0</v>
      </c>
      <c r="J15" s="177">
        <v>2</v>
      </c>
      <c r="K15" s="177">
        <v>0</v>
      </c>
      <c r="L15" s="177">
        <v>0</v>
      </c>
      <c r="M15" s="177">
        <v>0</v>
      </c>
      <c r="N15" s="177">
        <v>0</v>
      </c>
      <c r="O15" s="177">
        <v>1</v>
      </c>
      <c r="P15" s="177">
        <v>0</v>
      </c>
      <c r="Q15" s="177">
        <v>0</v>
      </c>
      <c r="R15" s="177">
        <v>0</v>
      </c>
      <c r="S15" s="177">
        <v>13</v>
      </c>
      <c r="T15" s="177">
        <v>0</v>
      </c>
      <c r="U15" s="177">
        <v>0</v>
      </c>
      <c r="V15" s="177">
        <v>0</v>
      </c>
      <c r="W15" s="177">
        <v>0</v>
      </c>
      <c r="X15" s="177">
        <v>53</v>
      </c>
      <c r="Y15" s="177">
        <v>0</v>
      </c>
      <c r="Z15" s="177">
        <v>3</v>
      </c>
      <c r="AA15" s="177">
        <v>1</v>
      </c>
      <c r="AB15" s="177">
        <v>0</v>
      </c>
      <c r="AC15" s="177">
        <v>0</v>
      </c>
      <c r="AD15" s="177">
        <v>0</v>
      </c>
      <c r="AE15" s="177">
        <v>0</v>
      </c>
      <c r="AF15" s="177">
        <v>2</v>
      </c>
      <c r="AG15" s="177">
        <v>0</v>
      </c>
      <c r="AH15" s="177">
        <v>0</v>
      </c>
      <c r="AI15" s="177">
        <v>0</v>
      </c>
      <c r="AJ15" s="177">
        <v>0</v>
      </c>
      <c r="AK15" s="177">
        <v>0</v>
      </c>
      <c r="AL15" s="177">
        <v>0</v>
      </c>
      <c r="AM15" s="177">
        <v>0</v>
      </c>
      <c r="AN15" s="177">
        <v>0</v>
      </c>
      <c r="AO15" s="177">
        <v>8</v>
      </c>
      <c r="AP15" s="177">
        <v>1</v>
      </c>
      <c r="AQ15" s="177">
        <v>0</v>
      </c>
      <c r="AR15" s="177">
        <v>0</v>
      </c>
      <c r="AT15" s="48">
        <f t="shared" si="10"/>
        <v>2</v>
      </c>
      <c r="AU15" s="48">
        <f t="shared" si="7"/>
        <v>5</v>
      </c>
      <c r="AV15" s="48">
        <f t="shared" si="8"/>
        <v>0</v>
      </c>
      <c r="AW15" s="48">
        <f t="shared" si="0"/>
        <v>13</v>
      </c>
      <c r="AX15" s="48">
        <f t="shared" si="1"/>
        <v>57</v>
      </c>
      <c r="AY15" s="48">
        <f t="shared" si="2"/>
        <v>2</v>
      </c>
      <c r="AZ15" s="48">
        <f t="shared" si="3"/>
        <v>0</v>
      </c>
      <c r="BA15" s="49">
        <f t="shared" si="4"/>
        <v>0</v>
      </c>
      <c r="BB15" s="48">
        <f t="shared" si="5"/>
        <v>9</v>
      </c>
      <c r="BC15" s="65">
        <f t="shared" si="9"/>
        <v>88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v>6</v>
      </c>
      <c r="E16" s="177">
        <v>0</v>
      </c>
      <c r="F16" s="177">
        <v>125</v>
      </c>
      <c r="G16" s="177">
        <v>1</v>
      </c>
      <c r="H16" s="177">
        <v>3</v>
      </c>
      <c r="I16" s="177">
        <v>3</v>
      </c>
      <c r="J16" s="177">
        <v>7</v>
      </c>
      <c r="K16" s="177">
        <v>0</v>
      </c>
      <c r="L16" s="177">
        <v>5</v>
      </c>
      <c r="M16" s="177">
        <v>2</v>
      </c>
      <c r="N16" s="177">
        <v>0</v>
      </c>
      <c r="O16" s="177">
        <v>1</v>
      </c>
      <c r="P16" s="177">
        <v>12</v>
      </c>
      <c r="Q16" s="177">
        <v>3</v>
      </c>
      <c r="R16" s="177">
        <v>2</v>
      </c>
      <c r="S16" s="177">
        <v>22</v>
      </c>
      <c r="T16" s="177">
        <v>2</v>
      </c>
      <c r="U16" s="177">
        <v>3</v>
      </c>
      <c r="V16" s="177">
        <v>15</v>
      </c>
      <c r="W16" s="177">
        <v>2</v>
      </c>
      <c r="X16" s="177">
        <v>5</v>
      </c>
      <c r="Y16" s="177">
        <v>0</v>
      </c>
      <c r="Z16" s="177">
        <v>0</v>
      </c>
      <c r="AA16" s="177">
        <v>0</v>
      </c>
      <c r="AB16" s="177">
        <v>0</v>
      </c>
      <c r="AC16" s="177">
        <v>13</v>
      </c>
      <c r="AD16" s="177">
        <v>1</v>
      </c>
      <c r="AE16" s="177">
        <v>1</v>
      </c>
      <c r="AF16" s="177">
        <v>2</v>
      </c>
      <c r="AG16" s="177">
        <v>4</v>
      </c>
      <c r="AH16" s="177">
        <v>18</v>
      </c>
      <c r="AI16" s="177">
        <v>0</v>
      </c>
      <c r="AJ16" s="177">
        <v>2</v>
      </c>
      <c r="AK16" s="177">
        <v>43</v>
      </c>
      <c r="AL16" s="177">
        <v>2</v>
      </c>
      <c r="AM16" s="177">
        <v>2</v>
      </c>
      <c r="AN16" s="177">
        <v>2</v>
      </c>
      <c r="AO16" s="177">
        <v>26</v>
      </c>
      <c r="AP16" s="177">
        <v>3</v>
      </c>
      <c r="AQ16" s="177">
        <v>13</v>
      </c>
      <c r="AR16" s="177">
        <v>14</v>
      </c>
      <c r="AT16" s="48">
        <f t="shared" si="10"/>
        <v>6</v>
      </c>
      <c r="AU16" s="48">
        <f t="shared" si="7"/>
        <v>147</v>
      </c>
      <c r="AV16" s="48">
        <f t="shared" si="8"/>
        <v>17</v>
      </c>
      <c r="AW16" s="48">
        <f t="shared" si="0"/>
        <v>42</v>
      </c>
      <c r="AX16" s="48">
        <f t="shared" si="1"/>
        <v>7</v>
      </c>
      <c r="AY16" s="48">
        <f t="shared" si="2"/>
        <v>21</v>
      </c>
      <c r="AZ16" s="48">
        <f t="shared" si="3"/>
        <v>20</v>
      </c>
      <c r="BA16" s="49">
        <f t="shared" si="4"/>
        <v>49</v>
      </c>
      <c r="BB16" s="48">
        <f t="shared" si="5"/>
        <v>56</v>
      </c>
      <c r="BC16" s="65">
        <f t="shared" si="9"/>
        <v>365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v>0</v>
      </c>
      <c r="E17" s="177">
        <v>0</v>
      </c>
      <c r="F17" s="177">
        <v>273</v>
      </c>
      <c r="G17" s="177">
        <v>14</v>
      </c>
      <c r="H17" s="177">
        <v>7</v>
      </c>
      <c r="I17" s="177">
        <v>8</v>
      </c>
      <c r="J17" s="177">
        <v>26</v>
      </c>
      <c r="K17" s="177">
        <v>0</v>
      </c>
      <c r="L17" s="177">
        <v>15</v>
      </c>
      <c r="M17" s="177">
        <v>8</v>
      </c>
      <c r="N17" s="177">
        <v>11</v>
      </c>
      <c r="O17" s="177">
        <v>14</v>
      </c>
      <c r="P17" s="177">
        <v>22</v>
      </c>
      <c r="Q17" s="177">
        <v>8</v>
      </c>
      <c r="R17" s="177">
        <v>23</v>
      </c>
      <c r="S17" s="177">
        <v>29</v>
      </c>
      <c r="T17" s="177">
        <v>6</v>
      </c>
      <c r="U17" s="177">
        <v>9</v>
      </c>
      <c r="V17" s="177">
        <v>19</v>
      </c>
      <c r="W17" s="177">
        <v>24</v>
      </c>
      <c r="X17" s="177">
        <v>140</v>
      </c>
      <c r="Y17" s="177">
        <v>12</v>
      </c>
      <c r="Z17" s="177">
        <v>32</v>
      </c>
      <c r="AA17" s="177">
        <v>12</v>
      </c>
      <c r="AB17" s="177">
        <v>25</v>
      </c>
      <c r="AC17" s="177">
        <v>39</v>
      </c>
      <c r="AD17" s="177">
        <v>5</v>
      </c>
      <c r="AE17" s="177">
        <v>16</v>
      </c>
      <c r="AF17" s="177">
        <v>11</v>
      </c>
      <c r="AG17" s="177">
        <v>11</v>
      </c>
      <c r="AH17" s="177">
        <v>52</v>
      </c>
      <c r="AI17" s="177">
        <v>13</v>
      </c>
      <c r="AJ17" s="177">
        <v>9</v>
      </c>
      <c r="AK17" s="177">
        <v>36</v>
      </c>
      <c r="AL17" s="177">
        <v>1</v>
      </c>
      <c r="AM17" s="177">
        <v>4</v>
      </c>
      <c r="AN17" s="177">
        <v>4</v>
      </c>
      <c r="AO17" s="177">
        <v>39</v>
      </c>
      <c r="AP17" s="177">
        <v>6</v>
      </c>
      <c r="AQ17" s="177">
        <v>6</v>
      </c>
      <c r="AR17" s="177">
        <v>18</v>
      </c>
      <c r="AT17" s="48">
        <f t="shared" si="10"/>
        <v>0</v>
      </c>
      <c r="AU17" s="48">
        <f t="shared" si="7"/>
        <v>376</v>
      </c>
      <c r="AV17" s="48">
        <f t="shared" si="8"/>
        <v>53</v>
      </c>
      <c r="AW17" s="48">
        <f t="shared" si="0"/>
        <v>63</v>
      </c>
      <c r="AX17" s="48">
        <f t="shared" si="1"/>
        <v>245</v>
      </c>
      <c r="AY17" s="48">
        <f t="shared" si="2"/>
        <v>82</v>
      </c>
      <c r="AZ17" s="48">
        <f t="shared" si="3"/>
        <v>74</v>
      </c>
      <c r="BA17" s="49">
        <f t="shared" si="4"/>
        <v>45</v>
      </c>
      <c r="BB17" s="48">
        <f t="shared" si="5"/>
        <v>69</v>
      </c>
      <c r="BC17" s="65">
        <f t="shared" si="9"/>
        <v>1007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v>0</v>
      </c>
      <c r="E18" s="177">
        <v>0</v>
      </c>
      <c r="F18" s="177">
        <v>92</v>
      </c>
      <c r="G18" s="177">
        <v>7</v>
      </c>
      <c r="H18" s="177">
        <v>3</v>
      </c>
      <c r="I18" s="177">
        <v>1</v>
      </c>
      <c r="J18" s="177">
        <v>20</v>
      </c>
      <c r="K18" s="177">
        <v>1</v>
      </c>
      <c r="L18" s="177">
        <v>2</v>
      </c>
      <c r="M18" s="177">
        <v>6</v>
      </c>
      <c r="N18" s="177">
        <v>10</v>
      </c>
      <c r="O18" s="177">
        <v>0</v>
      </c>
      <c r="P18" s="177">
        <v>4</v>
      </c>
      <c r="Q18" s="177">
        <v>2</v>
      </c>
      <c r="R18" s="177">
        <v>6</v>
      </c>
      <c r="S18" s="177">
        <v>21</v>
      </c>
      <c r="T18" s="177">
        <v>7</v>
      </c>
      <c r="U18" s="177">
        <v>6</v>
      </c>
      <c r="V18" s="177">
        <v>14</v>
      </c>
      <c r="W18" s="177">
        <v>6</v>
      </c>
      <c r="X18" s="177">
        <v>30</v>
      </c>
      <c r="Y18" s="177">
        <v>0</v>
      </c>
      <c r="Z18" s="177">
        <v>10</v>
      </c>
      <c r="AA18" s="177">
        <v>3</v>
      </c>
      <c r="AB18" s="177">
        <v>0</v>
      </c>
      <c r="AC18" s="177">
        <v>13</v>
      </c>
      <c r="AD18" s="177">
        <v>10</v>
      </c>
      <c r="AE18" s="177">
        <v>9</v>
      </c>
      <c r="AF18" s="177">
        <v>12</v>
      </c>
      <c r="AG18" s="177">
        <v>4</v>
      </c>
      <c r="AH18" s="177">
        <v>4</v>
      </c>
      <c r="AI18" s="177">
        <v>0</v>
      </c>
      <c r="AJ18" s="177">
        <v>6</v>
      </c>
      <c r="AK18" s="177">
        <v>7</v>
      </c>
      <c r="AL18" s="177">
        <v>4</v>
      </c>
      <c r="AM18" s="177">
        <v>5</v>
      </c>
      <c r="AN18" s="177">
        <v>1</v>
      </c>
      <c r="AO18" s="177">
        <v>15</v>
      </c>
      <c r="AP18" s="177">
        <v>0</v>
      </c>
      <c r="AQ18" s="177">
        <v>1</v>
      </c>
      <c r="AR18" s="177">
        <v>6</v>
      </c>
      <c r="AT18" s="48">
        <f t="shared" si="10"/>
        <v>0</v>
      </c>
      <c r="AU18" s="48">
        <f t="shared" si="7"/>
        <v>142</v>
      </c>
      <c r="AV18" s="48">
        <f t="shared" si="8"/>
        <v>12</v>
      </c>
      <c r="AW18" s="48">
        <f t="shared" si="0"/>
        <v>48</v>
      </c>
      <c r="AX18" s="48">
        <f t="shared" si="1"/>
        <v>49</v>
      </c>
      <c r="AY18" s="48">
        <f t="shared" si="2"/>
        <v>48</v>
      </c>
      <c r="AZ18" s="48">
        <f t="shared" si="3"/>
        <v>10</v>
      </c>
      <c r="BA18" s="49">
        <f t="shared" si="4"/>
        <v>17</v>
      </c>
      <c r="BB18" s="48">
        <f t="shared" si="5"/>
        <v>22</v>
      </c>
      <c r="BC18" s="65">
        <f t="shared" si="9"/>
        <v>348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v>0</v>
      </c>
      <c r="E19" s="177">
        <v>0</v>
      </c>
      <c r="F19" s="177">
        <v>2</v>
      </c>
      <c r="G19" s="177">
        <v>2</v>
      </c>
      <c r="H19" s="177">
        <v>0</v>
      </c>
      <c r="I19" s="177">
        <v>0</v>
      </c>
      <c r="J19" s="177">
        <v>4</v>
      </c>
      <c r="K19" s="177">
        <v>1</v>
      </c>
      <c r="L19" s="177">
        <v>0</v>
      </c>
      <c r="M19" s="177">
        <v>0</v>
      </c>
      <c r="N19" s="177">
        <v>0</v>
      </c>
      <c r="O19" s="177">
        <v>0</v>
      </c>
      <c r="P19" s="177">
        <v>2</v>
      </c>
      <c r="Q19" s="177">
        <v>0</v>
      </c>
      <c r="R19" s="177">
        <v>0</v>
      </c>
      <c r="S19" s="177">
        <v>15</v>
      </c>
      <c r="T19" s="177">
        <v>0</v>
      </c>
      <c r="U19" s="177">
        <v>3</v>
      </c>
      <c r="V19" s="177">
        <v>3</v>
      </c>
      <c r="W19" s="177">
        <v>0</v>
      </c>
      <c r="X19" s="177">
        <v>2</v>
      </c>
      <c r="Y19" s="177">
        <v>0</v>
      </c>
      <c r="Z19" s="177">
        <v>2</v>
      </c>
      <c r="AA19" s="177">
        <v>0</v>
      </c>
      <c r="AB19" s="177">
        <v>1</v>
      </c>
      <c r="AC19" s="177">
        <v>0</v>
      </c>
      <c r="AD19" s="177">
        <v>0</v>
      </c>
      <c r="AE19" s="177">
        <v>5</v>
      </c>
      <c r="AF19" s="177">
        <v>4</v>
      </c>
      <c r="AG19" s="177">
        <v>1</v>
      </c>
      <c r="AH19" s="177">
        <v>2</v>
      </c>
      <c r="AI19" s="177">
        <v>0</v>
      </c>
      <c r="AJ19" s="177">
        <v>0</v>
      </c>
      <c r="AK19" s="177">
        <v>1</v>
      </c>
      <c r="AL19" s="177">
        <v>2</v>
      </c>
      <c r="AM19" s="177">
        <v>0</v>
      </c>
      <c r="AN19" s="177">
        <v>0</v>
      </c>
      <c r="AO19" s="177">
        <v>3</v>
      </c>
      <c r="AP19" s="177">
        <v>0</v>
      </c>
      <c r="AQ19" s="177">
        <v>0</v>
      </c>
      <c r="AR19" s="177">
        <v>0</v>
      </c>
      <c r="AT19" s="48">
        <f t="shared" si="10"/>
        <v>0</v>
      </c>
      <c r="AU19" s="48">
        <f t="shared" si="7"/>
        <v>9</v>
      </c>
      <c r="AV19" s="48">
        <f t="shared" si="8"/>
        <v>2</v>
      </c>
      <c r="AW19" s="48">
        <f>+SUM(S19:V19)</f>
        <v>21</v>
      </c>
      <c r="AX19" s="48">
        <f t="shared" si="1"/>
        <v>5</v>
      </c>
      <c r="AY19" s="48">
        <f t="shared" si="2"/>
        <v>10</v>
      </c>
      <c r="AZ19" s="48">
        <f t="shared" si="3"/>
        <v>2</v>
      </c>
      <c r="BA19" s="49">
        <f t="shared" si="4"/>
        <v>3</v>
      </c>
      <c r="BB19" s="48">
        <f t="shared" si="5"/>
        <v>3</v>
      </c>
      <c r="BC19" s="65">
        <f t="shared" si="9"/>
        <v>55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v>0</v>
      </c>
      <c r="E20" s="177">
        <v>0</v>
      </c>
      <c r="F20" s="177">
        <v>94</v>
      </c>
      <c r="G20" s="177">
        <v>9</v>
      </c>
      <c r="H20" s="177">
        <v>3</v>
      </c>
      <c r="I20" s="177">
        <v>1</v>
      </c>
      <c r="J20" s="177">
        <v>24</v>
      </c>
      <c r="K20" s="177">
        <v>2</v>
      </c>
      <c r="L20" s="177">
        <v>2</v>
      </c>
      <c r="M20" s="177">
        <v>6</v>
      </c>
      <c r="N20" s="177">
        <v>10</v>
      </c>
      <c r="O20" s="177">
        <v>0</v>
      </c>
      <c r="P20" s="177">
        <v>6</v>
      </c>
      <c r="Q20" s="177">
        <v>2</v>
      </c>
      <c r="R20" s="177">
        <v>6</v>
      </c>
      <c r="S20" s="177">
        <v>36</v>
      </c>
      <c r="T20" s="177">
        <v>7</v>
      </c>
      <c r="U20" s="177">
        <v>9</v>
      </c>
      <c r="V20" s="177">
        <v>17</v>
      </c>
      <c r="W20" s="177">
        <v>6</v>
      </c>
      <c r="X20" s="177">
        <v>32</v>
      </c>
      <c r="Y20" s="177">
        <v>0</v>
      </c>
      <c r="Z20" s="177">
        <v>12</v>
      </c>
      <c r="AA20" s="177">
        <v>3</v>
      </c>
      <c r="AB20" s="177">
        <v>1</v>
      </c>
      <c r="AC20" s="177">
        <v>13</v>
      </c>
      <c r="AD20" s="177">
        <v>10</v>
      </c>
      <c r="AE20" s="177">
        <v>14</v>
      </c>
      <c r="AF20" s="177">
        <v>16</v>
      </c>
      <c r="AG20" s="177">
        <v>5</v>
      </c>
      <c r="AH20" s="177">
        <v>6</v>
      </c>
      <c r="AI20" s="177">
        <v>0</v>
      </c>
      <c r="AJ20" s="177">
        <v>6</v>
      </c>
      <c r="AK20" s="177">
        <v>8</v>
      </c>
      <c r="AL20" s="177">
        <v>6</v>
      </c>
      <c r="AM20" s="177">
        <v>5</v>
      </c>
      <c r="AN20" s="177">
        <v>1</v>
      </c>
      <c r="AO20" s="177">
        <v>18</v>
      </c>
      <c r="AP20" s="177">
        <v>0</v>
      </c>
      <c r="AQ20" s="177">
        <v>1</v>
      </c>
      <c r="AR20" s="177">
        <v>6</v>
      </c>
      <c r="AT20" s="48">
        <f t="shared" si="10"/>
        <v>0</v>
      </c>
      <c r="AU20" s="48">
        <f t="shared" si="7"/>
        <v>151</v>
      </c>
      <c r="AV20" s="48">
        <f t="shared" si="8"/>
        <v>14</v>
      </c>
      <c r="AW20" s="48">
        <f t="shared" si="0"/>
        <v>69</v>
      </c>
      <c r="AX20" s="48">
        <f t="shared" si="1"/>
        <v>54</v>
      </c>
      <c r="AY20" s="48">
        <f t="shared" si="2"/>
        <v>58</v>
      </c>
      <c r="AZ20" s="48">
        <f t="shared" si="3"/>
        <v>12</v>
      </c>
      <c r="BA20" s="49">
        <f t="shared" si="4"/>
        <v>20</v>
      </c>
      <c r="BB20" s="48">
        <f t="shared" si="5"/>
        <v>25</v>
      </c>
      <c r="BC20" s="65">
        <f t="shared" si="9"/>
        <v>403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v>0</v>
      </c>
      <c r="E21" s="177">
        <v>0</v>
      </c>
      <c r="F21" s="177">
        <v>218</v>
      </c>
      <c r="G21" s="177">
        <v>4</v>
      </c>
      <c r="H21" s="177">
        <v>10</v>
      </c>
      <c r="I21" s="177">
        <v>6</v>
      </c>
      <c r="J21" s="177">
        <v>7</v>
      </c>
      <c r="K21" s="177">
        <v>0</v>
      </c>
      <c r="L21" s="177">
        <v>14</v>
      </c>
      <c r="M21" s="177">
        <v>6</v>
      </c>
      <c r="N21" s="177">
        <v>11</v>
      </c>
      <c r="O21" s="177">
        <v>0</v>
      </c>
      <c r="P21" s="177">
        <v>1</v>
      </c>
      <c r="Q21" s="177">
        <v>7</v>
      </c>
      <c r="R21" s="177">
        <v>5</v>
      </c>
      <c r="S21" s="177">
        <v>16</v>
      </c>
      <c r="T21" s="177">
        <v>6</v>
      </c>
      <c r="U21" s="177">
        <v>7</v>
      </c>
      <c r="V21" s="177">
        <v>7</v>
      </c>
      <c r="W21" s="177">
        <v>0</v>
      </c>
      <c r="X21" s="177">
        <v>0</v>
      </c>
      <c r="Y21" s="177">
        <v>6</v>
      </c>
      <c r="Z21" s="177">
        <v>5</v>
      </c>
      <c r="AA21" s="177">
        <v>0</v>
      </c>
      <c r="AB21" s="177">
        <v>5</v>
      </c>
      <c r="AC21" s="177">
        <v>40</v>
      </c>
      <c r="AD21" s="177">
        <v>7</v>
      </c>
      <c r="AE21" s="177">
        <v>15</v>
      </c>
      <c r="AF21" s="177">
        <v>10</v>
      </c>
      <c r="AG21" s="177">
        <v>16</v>
      </c>
      <c r="AH21" s="177">
        <v>38</v>
      </c>
      <c r="AI21" s="177">
        <v>10</v>
      </c>
      <c r="AJ21" s="177">
        <v>7</v>
      </c>
      <c r="AK21" s="177">
        <v>41</v>
      </c>
      <c r="AL21" s="177">
        <v>4</v>
      </c>
      <c r="AM21" s="177">
        <v>6</v>
      </c>
      <c r="AN21" s="177">
        <v>2</v>
      </c>
      <c r="AO21" s="177">
        <v>22</v>
      </c>
      <c r="AP21" s="177">
        <v>4</v>
      </c>
      <c r="AQ21" s="177">
        <v>5</v>
      </c>
      <c r="AR21" s="177">
        <v>5</v>
      </c>
      <c r="AT21" s="48">
        <f t="shared" si="10"/>
        <v>0</v>
      </c>
      <c r="AU21" s="48">
        <f t="shared" si="7"/>
        <v>276</v>
      </c>
      <c r="AV21" s="48">
        <f t="shared" si="8"/>
        <v>13</v>
      </c>
      <c r="AW21" s="48">
        <f t="shared" si="0"/>
        <v>36</v>
      </c>
      <c r="AX21" s="48">
        <f t="shared" si="1"/>
        <v>16</v>
      </c>
      <c r="AY21" s="48">
        <f t="shared" si="2"/>
        <v>88</v>
      </c>
      <c r="AZ21" s="48">
        <f t="shared" si="3"/>
        <v>55</v>
      </c>
      <c r="BA21" s="49">
        <f t="shared" si="4"/>
        <v>53</v>
      </c>
      <c r="BB21" s="48">
        <f t="shared" si="5"/>
        <v>36</v>
      </c>
      <c r="BC21" s="65">
        <f t="shared" si="9"/>
        <v>573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v>0</v>
      </c>
      <c r="E22" s="177">
        <v>0</v>
      </c>
      <c r="F22" s="177">
        <v>378</v>
      </c>
      <c r="G22" s="177">
        <v>43</v>
      </c>
      <c r="H22" s="177">
        <v>15</v>
      </c>
      <c r="I22" s="177">
        <v>44</v>
      </c>
      <c r="J22" s="177">
        <v>33</v>
      </c>
      <c r="K22" s="177">
        <v>2</v>
      </c>
      <c r="L22" s="177">
        <v>16</v>
      </c>
      <c r="M22" s="177">
        <v>26</v>
      </c>
      <c r="N22" s="177">
        <v>54</v>
      </c>
      <c r="O22" s="177">
        <v>35</v>
      </c>
      <c r="P22" s="177">
        <v>33</v>
      </c>
      <c r="Q22" s="177">
        <v>16</v>
      </c>
      <c r="R22" s="177">
        <v>34</v>
      </c>
      <c r="S22" s="177">
        <v>22</v>
      </c>
      <c r="T22" s="177">
        <v>19</v>
      </c>
      <c r="U22" s="177">
        <v>17</v>
      </c>
      <c r="V22" s="177">
        <v>53</v>
      </c>
      <c r="W22" s="177">
        <v>3</v>
      </c>
      <c r="X22" s="177">
        <v>51</v>
      </c>
      <c r="Y22" s="177">
        <v>0</v>
      </c>
      <c r="Z22" s="177">
        <v>1</v>
      </c>
      <c r="AA22" s="177">
        <v>0</v>
      </c>
      <c r="AB22" s="177">
        <v>1</v>
      </c>
      <c r="AC22" s="177">
        <v>89</v>
      </c>
      <c r="AD22" s="177">
        <v>25</v>
      </c>
      <c r="AE22" s="177">
        <v>34</v>
      </c>
      <c r="AF22" s="177">
        <v>38</v>
      </c>
      <c r="AG22" s="177">
        <v>29</v>
      </c>
      <c r="AH22" s="177">
        <v>65</v>
      </c>
      <c r="AI22" s="177">
        <v>11</v>
      </c>
      <c r="AJ22" s="177">
        <v>17</v>
      </c>
      <c r="AK22" s="177">
        <v>61</v>
      </c>
      <c r="AL22" s="177">
        <v>10</v>
      </c>
      <c r="AM22" s="177">
        <v>21</v>
      </c>
      <c r="AN22" s="177">
        <v>4</v>
      </c>
      <c r="AO22" s="177">
        <v>14</v>
      </c>
      <c r="AP22" s="177">
        <v>2</v>
      </c>
      <c r="AQ22" s="177">
        <v>8</v>
      </c>
      <c r="AR22" s="177">
        <v>6</v>
      </c>
      <c r="AT22" s="48">
        <f t="shared" si="10"/>
        <v>0</v>
      </c>
      <c r="AU22" s="48">
        <f t="shared" si="7"/>
        <v>646</v>
      </c>
      <c r="AV22" s="48">
        <f t="shared" si="8"/>
        <v>83</v>
      </c>
      <c r="AW22" s="48">
        <f t="shared" si="0"/>
        <v>111</v>
      </c>
      <c r="AX22" s="48">
        <f t="shared" si="1"/>
        <v>56</v>
      </c>
      <c r="AY22" s="48">
        <f t="shared" si="2"/>
        <v>215</v>
      </c>
      <c r="AZ22" s="48">
        <f t="shared" si="3"/>
        <v>93</v>
      </c>
      <c r="BA22" s="49">
        <f t="shared" si="4"/>
        <v>96</v>
      </c>
      <c r="BB22" s="48">
        <f t="shared" si="5"/>
        <v>30</v>
      </c>
      <c r="BC22" s="65">
        <f t="shared" si="9"/>
        <v>1330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v>0</v>
      </c>
      <c r="E23" s="177">
        <v>0</v>
      </c>
      <c r="F23" s="177">
        <v>253</v>
      </c>
      <c r="G23" s="177">
        <v>31</v>
      </c>
      <c r="H23" s="177">
        <v>19</v>
      </c>
      <c r="I23" s="177">
        <v>27</v>
      </c>
      <c r="J23" s="177">
        <v>31</v>
      </c>
      <c r="K23" s="177">
        <v>2</v>
      </c>
      <c r="L23" s="177">
        <v>9</v>
      </c>
      <c r="M23" s="177">
        <v>11</v>
      </c>
      <c r="N23" s="177">
        <v>61</v>
      </c>
      <c r="O23" s="177">
        <v>12</v>
      </c>
      <c r="P23" s="177">
        <v>0</v>
      </c>
      <c r="Q23" s="177">
        <v>0</v>
      </c>
      <c r="R23" s="177">
        <v>0</v>
      </c>
      <c r="S23" s="177">
        <v>1</v>
      </c>
      <c r="T23" s="177">
        <v>0</v>
      </c>
      <c r="U23" s="177">
        <v>2</v>
      </c>
      <c r="V23" s="177">
        <v>0</v>
      </c>
      <c r="W23" s="177">
        <v>0</v>
      </c>
      <c r="X23" s="177">
        <v>0</v>
      </c>
      <c r="Y23" s="177">
        <v>5</v>
      </c>
      <c r="Z23" s="177">
        <v>1</v>
      </c>
      <c r="AA23" s="177">
        <v>0</v>
      </c>
      <c r="AB23" s="177">
        <v>5</v>
      </c>
      <c r="AC23" s="177">
        <v>1</v>
      </c>
      <c r="AD23" s="177">
        <v>0</v>
      </c>
      <c r="AE23" s="177">
        <v>1</v>
      </c>
      <c r="AF23" s="177">
        <v>0</v>
      </c>
      <c r="AG23" s="177">
        <v>1</v>
      </c>
      <c r="AH23" s="177">
        <v>49</v>
      </c>
      <c r="AI23" s="177">
        <v>5</v>
      </c>
      <c r="AJ23" s="177">
        <v>22</v>
      </c>
      <c r="AK23" s="177">
        <v>43</v>
      </c>
      <c r="AL23" s="177">
        <v>9</v>
      </c>
      <c r="AM23" s="177">
        <v>8</v>
      </c>
      <c r="AN23" s="177">
        <v>6</v>
      </c>
      <c r="AO23" s="177">
        <v>9</v>
      </c>
      <c r="AP23" s="177">
        <v>0</v>
      </c>
      <c r="AQ23" s="177">
        <v>0</v>
      </c>
      <c r="AR23" s="177">
        <v>0</v>
      </c>
      <c r="AT23" s="48">
        <f t="shared" si="10"/>
        <v>0</v>
      </c>
      <c r="AU23" s="48">
        <f t="shared" si="7"/>
        <v>456</v>
      </c>
      <c r="AV23" s="48">
        <f t="shared" si="8"/>
        <v>0</v>
      </c>
      <c r="AW23" s="48">
        <f t="shared" si="0"/>
        <v>3</v>
      </c>
      <c r="AX23" s="48">
        <f t="shared" si="1"/>
        <v>11</v>
      </c>
      <c r="AY23" s="48">
        <f t="shared" si="2"/>
        <v>3</v>
      </c>
      <c r="AZ23" s="48">
        <f t="shared" si="3"/>
        <v>76</v>
      </c>
      <c r="BA23" s="49">
        <f t="shared" si="4"/>
        <v>66</v>
      </c>
      <c r="BB23" s="48">
        <f t="shared" si="5"/>
        <v>9</v>
      </c>
      <c r="BC23" s="65">
        <f t="shared" si="9"/>
        <v>624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v>0</v>
      </c>
      <c r="E24" s="177">
        <v>0</v>
      </c>
      <c r="F24" s="177">
        <v>220</v>
      </c>
      <c r="G24" s="177">
        <v>13</v>
      </c>
      <c r="H24" s="177">
        <v>8</v>
      </c>
      <c r="I24" s="177">
        <v>12</v>
      </c>
      <c r="J24" s="177">
        <v>25</v>
      </c>
      <c r="K24" s="177">
        <v>0</v>
      </c>
      <c r="L24" s="177">
        <v>12</v>
      </c>
      <c r="M24" s="177">
        <v>6</v>
      </c>
      <c r="N24" s="177">
        <v>11</v>
      </c>
      <c r="O24" s="177">
        <v>19</v>
      </c>
      <c r="P24" s="177">
        <v>15</v>
      </c>
      <c r="Q24" s="177">
        <v>8</v>
      </c>
      <c r="R24" s="177">
        <v>14</v>
      </c>
      <c r="S24" s="177">
        <v>14</v>
      </c>
      <c r="T24" s="177">
        <v>5</v>
      </c>
      <c r="U24" s="177">
        <v>5</v>
      </c>
      <c r="V24" s="177">
        <v>10</v>
      </c>
      <c r="W24" s="177">
        <v>26</v>
      </c>
      <c r="X24" s="177">
        <v>127</v>
      </c>
      <c r="Y24" s="177">
        <v>8</v>
      </c>
      <c r="Z24" s="177">
        <v>24</v>
      </c>
      <c r="AA24" s="177">
        <v>7</v>
      </c>
      <c r="AB24" s="177">
        <v>19</v>
      </c>
      <c r="AC24" s="177">
        <v>36</v>
      </c>
      <c r="AD24" s="177">
        <v>7</v>
      </c>
      <c r="AE24" s="177">
        <v>14</v>
      </c>
      <c r="AF24" s="177">
        <v>10</v>
      </c>
      <c r="AG24" s="177">
        <v>16</v>
      </c>
      <c r="AH24" s="177">
        <v>48</v>
      </c>
      <c r="AI24" s="177">
        <v>10</v>
      </c>
      <c r="AJ24" s="177">
        <v>7</v>
      </c>
      <c r="AK24" s="177">
        <v>22</v>
      </c>
      <c r="AL24" s="177">
        <v>2</v>
      </c>
      <c r="AM24" s="177">
        <v>6</v>
      </c>
      <c r="AN24" s="177">
        <v>3</v>
      </c>
      <c r="AO24" s="177">
        <v>40</v>
      </c>
      <c r="AP24" s="177">
        <v>7</v>
      </c>
      <c r="AQ24" s="177">
        <v>4</v>
      </c>
      <c r="AR24" s="177">
        <v>15</v>
      </c>
      <c r="AT24" s="48">
        <f t="shared" si="10"/>
        <v>0</v>
      </c>
      <c r="AU24" s="48">
        <f t="shared" si="7"/>
        <v>326</v>
      </c>
      <c r="AV24" s="48">
        <f t="shared" si="8"/>
        <v>37</v>
      </c>
      <c r="AW24" s="48">
        <f t="shared" si="0"/>
        <v>34</v>
      </c>
      <c r="AX24" s="48">
        <f t="shared" si="1"/>
        <v>211</v>
      </c>
      <c r="AY24" s="48">
        <f t="shared" si="2"/>
        <v>83</v>
      </c>
      <c r="AZ24" s="48">
        <f t="shared" si="3"/>
        <v>65</v>
      </c>
      <c r="BA24" s="49">
        <f t="shared" si="4"/>
        <v>33</v>
      </c>
      <c r="BB24" s="48">
        <f t="shared" si="5"/>
        <v>66</v>
      </c>
      <c r="BC24" s="65">
        <f t="shared" si="9"/>
        <v>855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v>0</v>
      </c>
      <c r="E25" s="177">
        <v>0</v>
      </c>
      <c r="F25" s="177">
        <v>272</v>
      </c>
      <c r="G25" s="177">
        <v>16</v>
      </c>
      <c r="H25" s="177">
        <v>13</v>
      </c>
      <c r="I25" s="177">
        <v>13</v>
      </c>
      <c r="J25" s="177">
        <v>36</v>
      </c>
      <c r="K25" s="177">
        <v>2</v>
      </c>
      <c r="L25" s="177">
        <v>7</v>
      </c>
      <c r="M25" s="177">
        <v>12</v>
      </c>
      <c r="N25" s="177">
        <v>31</v>
      </c>
      <c r="O25" s="177">
        <v>20</v>
      </c>
      <c r="P25" s="177">
        <v>9</v>
      </c>
      <c r="Q25" s="177">
        <v>2</v>
      </c>
      <c r="R25" s="177">
        <v>3</v>
      </c>
      <c r="S25" s="177">
        <v>39</v>
      </c>
      <c r="T25" s="177">
        <v>9</v>
      </c>
      <c r="U25" s="177">
        <v>14</v>
      </c>
      <c r="V25" s="177">
        <v>21</v>
      </c>
      <c r="W25" s="177">
        <v>40</v>
      </c>
      <c r="X25" s="177">
        <v>145</v>
      </c>
      <c r="Y25" s="177">
        <v>11</v>
      </c>
      <c r="Z25" s="177">
        <v>26</v>
      </c>
      <c r="AA25" s="177">
        <v>6</v>
      </c>
      <c r="AB25" s="177">
        <v>13</v>
      </c>
      <c r="AC25" s="177">
        <v>46</v>
      </c>
      <c r="AD25" s="177">
        <v>18</v>
      </c>
      <c r="AE25" s="177">
        <v>19</v>
      </c>
      <c r="AF25" s="177">
        <v>23</v>
      </c>
      <c r="AG25" s="177">
        <v>25</v>
      </c>
      <c r="AH25" s="177">
        <v>60</v>
      </c>
      <c r="AI25" s="177">
        <v>9</v>
      </c>
      <c r="AJ25" s="177">
        <v>17</v>
      </c>
      <c r="AK25" s="177">
        <v>28</v>
      </c>
      <c r="AL25" s="177">
        <v>6</v>
      </c>
      <c r="AM25" s="177">
        <v>7</v>
      </c>
      <c r="AN25" s="177">
        <v>8</v>
      </c>
      <c r="AO25" s="177">
        <v>34</v>
      </c>
      <c r="AP25" s="177">
        <v>4</v>
      </c>
      <c r="AQ25" s="177">
        <v>2</v>
      </c>
      <c r="AR25" s="177">
        <v>17</v>
      </c>
      <c r="AT25" s="48">
        <f t="shared" si="10"/>
        <v>0</v>
      </c>
      <c r="AU25" s="48">
        <f t="shared" si="7"/>
        <v>422</v>
      </c>
      <c r="AV25" s="48">
        <f t="shared" si="8"/>
        <v>14</v>
      </c>
      <c r="AW25" s="48">
        <f t="shared" si="0"/>
        <v>83</v>
      </c>
      <c r="AX25" s="48">
        <f t="shared" si="1"/>
        <v>241</v>
      </c>
      <c r="AY25" s="48">
        <f t="shared" si="2"/>
        <v>131</v>
      </c>
      <c r="AZ25" s="48">
        <f t="shared" si="3"/>
        <v>86</v>
      </c>
      <c r="BA25" s="49">
        <f t="shared" si="4"/>
        <v>49</v>
      </c>
      <c r="BB25" s="48">
        <f t="shared" si="5"/>
        <v>57</v>
      </c>
      <c r="BC25" s="65">
        <f t="shared" si="9"/>
        <v>1083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v>0</v>
      </c>
      <c r="E26" s="177">
        <v>0</v>
      </c>
      <c r="F26" s="177">
        <v>198</v>
      </c>
      <c r="G26" s="177">
        <v>8</v>
      </c>
      <c r="H26" s="177">
        <v>5</v>
      </c>
      <c r="I26" s="177">
        <v>10</v>
      </c>
      <c r="J26" s="177">
        <v>10</v>
      </c>
      <c r="K26" s="177">
        <v>5</v>
      </c>
      <c r="L26" s="177">
        <v>7</v>
      </c>
      <c r="M26" s="177">
        <v>9</v>
      </c>
      <c r="N26" s="177">
        <v>13</v>
      </c>
      <c r="O26" s="177">
        <v>10</v>
      </c>
      <c r="P26" s="177">
        <v>2</v>
      </c>
      <c r="Q26" s="177">
        <v>2</v>
      </c>
      <c r="R26" s="177">
        <v>9</v>
      </c>
      <c r="S26" s="177">
        <v>20</v>
      </c>
      <c r="T26" s="177">
        <v>7</v>
      </c>
      <c r="U26" s="177">
        <v>5</v>
      </c>
      <c r="V26" s="177">
        <v>9</v>
      </c>
      <c r="W26" s="177">
        <v>16</v>
      </c>
      <c r="X26" s="177">
        <v>83</v>
      </c>
      <c r="Y26" s="177">
        <v>4</v>
      </c>
      <c r="Z26" s="177">
        <v>21</v>
      </c>
      <c r="AA26" s="177">
        <v>5</v>
      </c>
      <c r="AB26" s="177">
        <v>10</v>
      </c>
      <c r="AC26" s="177">
        <v>27</v>
      </c>
      <c r="AD26" s="177">
        <v>5</v>
      </c>
      <c r="AE26" s="177">
        <v>10</v>
      </c>
      <c r="AF26" s="177">
        <v>8</v>
      </c>
      <c r="AG26" s="177">
        <v>13</v>
      </c>
      <c r="AH26" s="177">
        <v>36</v>
      </c>
      <c r="AI26" s="177">
        <v>16</v>
      </c>
      <c r="AJ26" s="177">
        <v>6</v>
      </c>
      <c r="AK26" s="177">
        <v>33</v>
      </c>
      <c r="AL26" s="177">
        <v>3</v>
      </c>
      <c r="AM26" s="177">
        <v>1</v>
      </c>
      <c r="AN26" s="177">
        <v>1</v>
      </c>
      <c r="AO26" s="177">
        <v>14</v>
      </c>
      <c r="AP26" s="177">
        <v>5</v>
      </c>
      <c r="AQ26" s="177">
        <v>8</v>
      </c>
      <c r="AR26" s="177">
        <v>8</v>
      </c>
      <c r="AT26" s="48">
        <f t="shared" si="10"/>
        <v>0</v>
      </c>
      <c r="AU26" s="48">
        <f t="shared" si="7"/>
        <v>275</v>
      </c>
      <c r="AV26" s="48">
        <f t="shared" si="8"/>
        <v>13</v>
      </c>
      <c r="AW26" s="48">
        <f t="shared" si="0"/>
        <v>41</v>
      </c>
      <c r="AX26" s="48">
        <f t="shared" si="1"/>
        <v>139</v>
      </c>
      <c r="AY26" s="48">
        <f t="shared" si="2"/>
        <v>63</v>
      </c>
      <c r="AZ26" s="48">
        <f t="shared" si="3"/>
        <v>58</v>
      </c>
      <c r="BA26" s="49">
        <f t="shared" si="4"/>
        <v>38</v>
      </c>
      <c r="BB26" s="48">
        <f t="shared" si="5"/>
        <v>35</v>
      </c>
      <c r="BC26" s="65">
        <f t="shared" si="9"/>
        <v>662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v>0</v>
      </c>
      <c r="E27" s="177">
        <v>0</v>
      </c>
      <c r="F27" s="177">
        <v>690</v>
      </c>
      <c r="G27" s="177">
        <v>37</v>
      </c>
      <c r="H27" s="177">
        <v>26</v>
      </c>
      <c r="I27" s="177">
        <v>35</v>
      </c>
      <c r="J27" s="177">
        <v>71</v>
      </c>
      <c r="K27" s="177">
        <v>7</v>
      </c>
      <c r="L27" s="177">
        <v>26</v>
      </c>
      <c r="M27" s="177">
        <v>27</v>
      </c>
      <c r="N27" s="177">
        <v>55</v>
      </c>
      <c r="O27" s="177">
        <v>49</v>
      </c>
      <c r="P27" s="177">
        <v>26</v>
      </c>
      <c r="Q27" s="177">
        <v>12</v>
      </c>
      <c r="R27" s="177">
        <v>26</v>
      </c>
      <c r="S27" s="177">
        <v>73</v>
      </c>
      <c r="T27" s="177">
        <v>21</v>
      </c>
      <c r="U27" s="177">
        <v>24</v>
      </c>
      <c r="V27" s="177">
        <v>40</v>
      </c>
      <c r="W27" s="177">
        <v>82</v>
      </c>
      <c r="X27" s="177">
        <v>355</v>
      </c>
      <c r="Y27" s="177">
        <v>23</v>
      </c>
      <c r="Z27" s="177">
        <v>71</v>
      </c>
      <c r="AA27" s="177">
        <v>18</v>
      </c>
      <c r="AB27" s="177">
        <v>42</v>
      </c>
      <c r="AC27" s="177">
        <v>109</v>
      </c>
      <c r="AD27" s="177">
        <v>30</v>
      </c>
      <c r="AE27" s="177">
        <v>43</v>
      </c>
      <c r="AF27" s="177">
        <v>41</v>
      </c>
      <c r="AG27" s="177">
        <v>54</v>
      </c>
      <c r="AH27" s="177">
        <v>144</v>
      </c>
      <c r="AI27" s="177">
        <v>35</v>
      </c>
      <c r="AJ27" s="177">
        <v>30</v>
      </c>
      <c r="AK27" s="177">
        <v>83</v>
      </c>
      <c r="AL27" s="177">
        <v>11</v>
      </c>
      <c r="AM27" s="177">
        <v>14</v>
      </c>
      <c r="AN27" s="177">
        <v>12</v>
      </c>
      <c r="AO27" s="177">
        <v>88</v>
      </c>
      <c r="AP27" s="177">
        <v>16</v>
      </c>
      <c r="AQ27" s="177">
        <v>14</v>
      </c>
      <c r="AR27" s="177">
        <v>40</v>
      </c>
      <c r="AT27" s="48">
        <f t="shared" si="10"/>
        <v>0</v>
      </c>
      <c r="AU27" s="48">
        <f t="shared" si="7"/>
        <v>1023</v>
      </c>
      <c r="AV27" s="48">
        <f t="shared" si="8"/>
        <v>64</v>
      </c>
      <c r="AW27" s="48">
        <f t="shared" si="0"/>
        <v>158</v>
      </c>
      <c r="AX27" s="48">
        <f t="shared" si="1"/>
        <v>591</v>
      </c>
      <c r="AY27" s="48">
        <f t="shared" si="2"/>
        <v>277</v>
      </c>
      <c r="AZ27" s="48">
        <f t="shared" si="3"/>
        <v>209</v>
      </c>
      <c r="BA27" s="49">
        <f t="shared" si="4"/>
        <v>120</v>
      </c>
      <c r="BB27" s="48">
        <f t="shared" si="5"/>
        <v>158</v>
      </c>
      <c r="BC27" s="65">
        <f t="shared" si="9"/>
        <v>2600</v>
      </c>
    </row>
  </sheetData>
  <sheetProtection selectLockedCells="1"/>
  <conditionalFormatting sqref="B3:AR3">
    <cfRule type="expression" dxfId="41" priority="2">
      <formula>_xludf.MOD(_xludf.ROW(),2)=0</formula>
    </cfRule>
  </conditionalFormatting>
  <conditionalFormatting sqref="A3">
    <cfRule type="expression" dxfId="40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E168-A62D-459E-99D2-75301177218C}">
  <dimension ref="A1:BP27"/>
  <sheetViews>
    <sheetView showGridLines="0" zoomScale="80" zoomScaleNormal="80" workbookViewId="0">
      <pane xSplit="3" ySplit="3" topLeftCell="D4" activePane="bottomRight" state="frozen"/>
      <selection activeCell="D4" sqref="D4:AR27"/>
      <selection pane="topRight" activeCell="D4" sqref="D4:AR27"/>
      <selection pane="bottomLeft" activeCell="D4" sqref="D4:AR27"/>
      <selection pane="bottomRight" activeCell="E38" sqref="E38"/>
    </sheetView>
  </sheetViews>
  <sheetFormatPr baseColWidth="10" defaultColWidth="11.42578125" defaultRowHeight="15" x14ac:dyDescent="0.25"/>
  <cols>
    <col min="1" max="1" width="6.42578125" style="45" customWidth="1"/>
    <col min="2" max="2" width="100.28515625" customWidth="1"/>
    <col min="3" max="3" width="17.5703125" style="180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3.42578125" customWidth="1"/>
    <col min="46" max="46" width="15.5703125" customWidth="1"/>
    <col min="47" max="52" width="10.7109375" customWidth="1"/>
    <col min="53" max="53" width="13" customWidth="1"/>
    <col min="54" max="54" width="15.85546875" customWidth="1"/>
    <col min="55" max="55" width="13.85546875" customWidth="1"/>
    <col min="56" max="56" width="13" customWidth="1"/>
    <col min="57" max="57" width="13.7109375" style="36" customWidth="1"/>
    <col min="58" max="58" width="9.42578125" style="37" customWidth="1"/>
    <col min="59" max="59" width="10.28515625" customWidth="1"/>
    <col min="60" max="60" width="9.5703125" customWidth="1"/>
    <col min="61" max="61" width="9.28515625" customWidth="1"/>
    <col min="62" max="62" width="9.140625" customWidth="1"/>
    <col min="63" max="63" width="8.140625" customWidth="1"/>
    <col min="64" max="65" width="11.42578125" customWidth="1"/>
    <col min="66" max="75" width="7.42578125" customWidth="1"/>
  </cols>
  <sheetData>
    <row r="1" spans="1:68" ht="1.5" customHeight="1" x14ac:dyDescent="0.25">
      <c r="B1" s="72"/>
      <c r="G1" s="34"/>
      <c r="H1" s="34"/>
      <c r="K1" s="35"/>
      <c r="L1" s="1"/>
      <c r="M1" s="1"/>
      <c r="N1" s="1"/>
      <c r="O1" s="1"/>
    </row>
    <row r="2" spans="1:68" ht="24" thickBot="1" x14ac:dyDescent="0.4">
      <c r="B2" s="38" t="str">
        <f>"INDICADORES   " &amp; Config!B15&amp;"   "&amp;Config!E12</f>
        <v>INDICADORES   RED   2022</v>
      </c>
      <c r="C2" s="181"/>
      <c r="G2" s="34"/>
      <c r="H2" s="34"/>
      <c r="K2" s="35"/>
      <c r="L2" s="1"/>
      <c r="M2" s="1"/>
      <c r="N2" s="63">
        <v>27097</v>
      </c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9"/>
      <c r="BF2" s="40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s="1" customFormat="1" ht="51.75" thickBot="1" x14ac:dyDescent="0.3">
      <c r="A3" s="56" t="s">
        <v>6</v>
      </c>
      <c r="B3" s="73" t="s">
        <v>59</v>
      </c>
      <c r="C3" s="53" t="s">
        <v>0</v>
      </c>
      <c r="D3" s="52" t="s">
        <v>19</v>
      </c>
      <c r="E3" s="52" t="s">
        <v>211</v>
      </c>
      <c r="F3" s="52" t="s">
        <v>20</v>
      </c>
      <c r="G3" s="52" t="s">
        <v>21</v>
      </c>
      <c r="H3" s="52" t="s">
        <v>22</v>
      </c>
      <c r="I3" s="52" t="s">
        <v>23</v>
      </c>
      <c r="J3" s="52" t="s">
        <v>24</v>
      </c>
      <c r="K3" s="52" t="s">
        <v>25</v>
      </c>
      <c r="L3" s="52" t="s">
        <v>26</v>
      </c>
      <c r="M3" s="52" t="s">
        <v>27</v>
      </c>
      <c r="N3" s="52" t="s">
        <v>73</v>
      </c>
      <c r="O3" s="52" t="s">
        <v>212</v>
      </c>
      <c r="P3" s="52" t="s">
        <v>32</v>
      </c>
      <c r="Q3" s="52" t="s">
        <v>33</v>
      </c>
      <c r="R3" s="52" t="s">
        <v>34</v>
      </c>
      <c r="S3" s="52" t="s">
        <v>38</v>
      </c>
      <c r="T3" s="52" t="s">
        <v>39</v>
      </c>
      <c r="U3" s="52" t="s">
        <v>40</v>
      </c>
      <c r="V3" s="52" t="s">
        <v>41</v>
      </c>
      <c r="W3" s="52" t="s">
        <v>42</v>
      </c>
      <c r="X3" s="52" t="s">
        <v>43</v>
      </c>
      <c r="Y3" s="52" t="s">
        <v>44</v>
      </c>
      <c r="Z3" s="52" t="s">
        <v>45</v>
      </c>
      <c r="AA3" s="52" t="s">
        <v>46</v>
      </c>
      <c r="AB3" s="52" t="s">
        <v>47</v>
      </c>
      <c r="AC3" s="52" t="s">
        <v>48</v>
      </c>
      <c r="AD3" s="52" t="s">
        <v>49</v>
      </c>
      <c r="AE3" s="52" t="s">
        <v>50</v>
      </c>
      <c r="AF3" s="52" t="s">
        <v>51</v>
      </c>
      <c r="AG3" s="52" t="s">
        <v>52</v>
      </c>
      <c r="AH3" s="52" t="s">
        <v>35</v>
      </c>
      <c r="AI3" s="52" t="s">
        <v>36</v>
      </c>
      <c r="AJ3" s="52" t="s">
        <v>37</v>
      </c>
      <c r="AK3" s="52" t="s">
        <v>28</v>
      </c>
      <c r="AL3" s="52" t="s">
        <v>29</v>
      </c>
      <c r="AM3" s="52" t="s">
        <v>30</v>
      </c>
      <c r="AN3" s="52" t="s">
        <v>31</v>
      </c>
      <c r="AO3" s="52" t="s">
        <v>3</v>
      </c>
      <c r="AP3" s="52" t="s">
        <v>4</v>
      </c>
      <c r="AQ3" s="52" t="s">
        <v>5</v>
      </c>
      <c r="AR3" s="52" t="s">
        <v>18</v>
      </c>
      <c r="AS3"/>
      <c r="AT3" s="50" t="str">
        <f>Config!D16</f>
        <v>HOSPITAL</v>
      </c>
      <c r="AU3" s="50" t="str">
        <f>Config!D17</f>
        <v>LLUILLUCUCHA</v>
      </c>
      <c r="AV3" s="50" t="str">
        <f>Config!D18</f>
        <v>JERILLO</v>
      </c>
      <c r="AW3" s="50" t="str">
        <f>Config!D19</f>
        <v>YANTALO</v>
      </c>
      <c r="AX3" s="50" t="str">
        <f>Config!D20</f>
        <v>SORITOR</v>
      </c>
      <c r="AY3" s="50" t="str">
        <f>Config!D21</f>
        <v>JEPELACIO</v>
      </c>
      <c r="AZ3" s="50" t="str">
        <f>Config!D22</f>
        <v>ROQUE</v>
      </c>
      <c r="BA3" s="50" t="str">
        <f>Config!D23</f>
        <v>CALZADA</v>
      </c>
      <c r="BB3" s="50" t="str">
        <f>Config!D24</f>
        <v>PUEBLO LIBRE</v>
      </c>
      <c r="BC3" s="51" t="str">
        <f>Config!D15</f>
        <v>RED MOYOBAMBA</v>
      </c>
      <c r="BE3" s="31" t="s">
        <v>60</v>
      </c>
      <c r="BF3" s="32" t="s">
        <v>61</v>
      </c>
      <c r="BG3" s="33" t="s">
        <v>62</v>
      </c>
      <c r="BH3" s="33" t="s">
        <v>63</v>
      </c>
      <c r="BI3" s="33" t="s">
        <v>64</v>
      </c>
      <c r="BJ3" s="33" t="s">
        <v>65</v>
      </c>
      <c r="BK3" s="33" t="s">
        <v>66</v>
      </c>
    </row>
    <row r="4" spans="1:68" x14ac:dyDescent="0.25">
      <c r="A4" s="176">
        <f>+METAS!A4</f>
        <v>1</v>
      </c>
      <c r="B4" s="176" t="str">
        <f>+METAS!B4</f>
        <v>RECIEN NACIDO  CON DOS  CONTROLES CRED</v>
      </c>
      <c r="C4" s="175" t="str">
        <f>+METAS!C4</f>
        <v>NIÑO</v>
      </c>
      <c r="D4" s="177">
        <v>0</v>
      </c>
      <c r="E4" s="177">
        <v>0</v>
      </c>
      <c r="F4" s="177">
        <v>259</v>
      </c>
      <c r="G4" s="177">
        <v>13</v>
      </c>
      <c r="H4" s="177">
        <v>6</v>
      </c>
      <c r="I4" s="177">
        <v>12</v>
      </c>
      <c r="J4" s="177">
        <v>29</v>
      </c>
      <c r="K4" s="177">
        <v>2</v>
      </c>
      <c r="L4" s="177">
        <v>12</v>
      </c>
      <c r="M4" s="177">
        <v>6</v>
      </c>
      <c r="N4" s="177">
        <v>20</v>
      </c>
      <c r="O4" s="177">
        <v>24</v>
      </c>
      <c r="P4" s="177">
        <v>19</v>
      </c>
      <c r="Q4" s="177">
        <v>6</v>
      </c>
      <c r="R4" s="177">
        <v>15</v>
      </c>
      <c r="S4" s="177">
        <v>35</v>
      </c>
      <c r="T4" s="177">
        <v>13</v>
      </c>
      <c r="U4" s="177">
        <v>7</v>
      </c>
      <c r="V4" s="177">
        <v>20</v>
      </c>
      <c r="W4" s="177">
        <v>16</v>
      </c>
      <c r="X4" s="177">
        <v>122</v>
      </c>
      <c r="Y4" s="177">
        <v>6</v>
      </c>
      <c r="Z4" s="177">
        <v>21</v>
      </c>
      <c r="AA4" s="177">
        <v>3</v>
      </c>
      <c r="AB4" s="177">
        <v>14</v>
      </c>
      <c r="AC4" s="177">
        <v>30</v>
      </c>
      <c r="AD4" s="177">
        <v>7</v>
      </c>
      <c r="AE4" s="177">
        <v>15</v>
      </c>
      <c r="AF4" s="177">
        <v>6</v>
      </c>
      <c r="AG4" s="177">
        <v>12</v>
      </c>
      <c r="AH4" s="177">
        <v>29</v>
      </c>
      <c r="AI4" s="177">
        <v>3</v>
      </c>
      <c r="AJ4" s="177">
        <v>8</v>
      </c>
      <c r="AK4" s="177">
        <v>36</v>
      </c>
      <c r="AL4" s="177">
        <v>3</v>
      </c>
      <c r="AM4" s="177">
        <v>3</v>
      </c>
      <c r="AN4" s="177">
        <v>2</v>
      </c>
      <c r="AO4" s="177">
        <v>59</v>
      </c>
      <c r="AP4" s="177">
        <v>1</v>
      </c>
      <c r="AQ4" s="177">
        <v>7</v>
      </c>
      <c r="AR4" s="177">
        <v>13</v>
      </c>
      <c r="AT4" s="48">
        <f>SUM(D4)</f>
        <v>0</v>
      </c>
      <c r="AU4" s="48">
        <f>+SUM(F4:O4)</f>
        <v>383</v>
      </c>
      <c r="AV4" s="48">
        <f>+SUM(P4:R4)</f>
        <v>40</v>
      </c>
      <c r="AW4" s="48">
        <f t="shared" ref="AW4:AW27" si="0">+SUM(S4:V4)</f>
        <v>75</v>
      </c>
      <c r="AX4" s="48">
        <f t="shared" ref="AX4:AX27" si="1">+SUM(W4:AB4)</f>
        <v>182</v>
      </c>
      <c r="AY4" s="48">
        <f t="shared" ref="AY4:AY27" si="2">+SUM(AC4:AG4)</f>
        <v>70</v>
      </c>
      <c r="AZ4" s="48">
        <f t="shared" ref="AZ4:AZ27" si="3">+SUM(AH4:AJ4)</f>
        <v>40</v>
      </c>
      <c r="BA4" s="49">
        <f t="shared" ref="BA4:BA27" si="4">+SUM(AK4:AN4)</f>
        <v>44</v>
      </c>
      <c r="BB4" s="48">
        <f t="shared" ref="BB4:BB27" si="5">+SUM(AO4:AR4)</f>
        <v>80</v>
      </c>
      <c r="BC4" s="65">
        <f>SUM(AT4:BB4)</f>
        <v>914</v>
      </c>
    </row>
    <row r="5" spans="1:68" x14ac:dyDescent="0.25">
      <c r="A5" s="176">
        <f>+METAS!A5</f>
        <v>2</v>
      </c>
      <c r="B5" s="179" t="str">
        <f>+METAS!B5</f>
        <v>% DE RECIEN NACIDOS CON BAJO PESO AL NACER</v>
      </c>
      <c r="C5" s="178" t="str">
        <f>+METAS!C5</f>
        <v>NIÑO</v>
      </c>
      <c r="D5" s="177">
        <v>25</v>
      </c>
      <c r="E5" s="177">
        <v>0</v>
      </c>
      <c r="F5" s="177">
        <v>18</v>
      </c>
      <c r="G5" s="177">
        <v>0</v>
      </c>
      <c r="H5" s="177">
        <v>0</v>
      </c>
      <c r="I5" s="177">
        <v>0</v>
      </c>
      <c r="J5" s="177">
        <v>0</v>
      </c>
      <c r="K5" s="177">
        <v>1</v>
      </c>
      <c r="L5" s="177">
        <v>0</v>
      </c>
      <c r="M5" s="177">
        <v>0</v>
      </c>
      <c r="N5" s="177">
        <v>2</v>
      </c>
      <c r="O5" s="177">
        <v>1</v>
      </c>
      <c r="P5" s="177">
        <v>0</v>
      </c>
      <c r="Q5" s="177">
        <v>0</v>
      </c>
      <c r="R5" s="177">
        <v>0</v>
      </c>
      <c r="S5" s="177">
        <v>1</v>
      </c>
      <c r="T5" s="177">
        <v>0</v>
      </c>
      <c r="U5" s="177">
        <v>0</v>
      </c>
      <c r="V5" s="177">
        <v>0</v>
      </c>
      <c r="W5" s="177">
        <v>3</v>
      </c>
      <c r="X5" s="177">
        <v>5</v>
      </c>
      <c r="Y5" s="177">
        <v>0</v>
      </c>
      <c r="Z5" s="177">
        <v>1</v>
      </c>
      <c r="AA5" s="177">
        <v>0</v>
      </c>
      <c r="AB5" s="177">
        <v>0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7</v>
      </c>
      <c r="AI5" s="177">
        <v>2</v>
      </c>
      <c r="AJ5" s="177">
        <v>0</v>
      </c>
      <c r="AK5" s="177">
        <v>0</v>
      </c>
      <c r="AL5" s="177">
        <v>0</v>
      </c>
      <c r="AM5" s="177">
        <v>2</v>
      </c>
      <c r="AN5" s="177">
        <v>0</v>
      </c>
      <c r="AO5" s="177">
        <v>0</v>
      </c>
      <c r="AP5" s="177">
        <v>0</v>
      </c>
      <c r="AQ5" s="177">
        <v>2</v>
      </c>
      <c r="AR5" s="177">
        <v>0</v>
      </c>
      <c r="AT5" s="48">
        <f t="shared" ref="AT5:AT8" si="6">SUM(D5)</f>
        <v>25</v>
      </c>
      <c r="AU5" s="48">
        <f t="shared" ref="AU5:AU27" si="7">+SUM(F5:O5)</f>
        <v>22</v>
      </c>
      <c r="AV5" s="48">
        <f t="shared" ref="AV5:AV27" si="8">+SUM(P5:R5)</f>
        <v>0</v>
      </c>
      <c r="AW5" s="48">
        <f t="shared" si="0"/>
        <v>1</v>
      </c>
      <c r="AX5" s="48">
        <f t="shared" si="1"/>
        <v>9</v>
      </c>
      <c r="AY5" s="48">
        <f t="shared" si="2"/>
        <v>0</v>
      </c>
      <c r="AZ5" s="48">
        <f t="shared" si="3"/>
        <v>9</v>
      </c>
      <c r="BA5" s="49">
        <f t="shared" si="4"/>
        <v>2</v>
      </c>
      <c r="BB5" s="48">
        <f t="shared" si="5"/>
        <v>2</v>
      </c>
      <c r="BC5" s="65">
        <f t="shared" ref="BC5:BC27" si="9">SUM(AT5:BB5)</f>
        <v>70</v>
      </c>
    </row>
    <row r="6" spans="1:68" x14ac:dyDescent="0.25">
      <c r="A6" s="176">
        <f>+METAS!A6</f>
        <v>3</v>
      </c>
      <c r="B6" s="176" t="str">
        <f>+METAS!B6</f>
        <v>% DE RECIEN NACIDOS CON PREMATURIDAD</v>
      </c>
      <c r="C6" s="175" t="str">
        <f>+METAS!C6</f>
        <v>NIÑO</v>
      </c>
      <c r="D6" s="177">
        <v>54</v>
      </c>
      <c r="E6" s="177">
        <v>0</v>
      </c>
      <c r="F6" s="177">
        <v>12</v>
      </c>
      <c r="G6" s="177">
        <v>0</v>
      </c>
      <c r="H6" s="177">
        <v>0</v>
      </c>
      <c r="I6" s="177">
        <v>1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2</v>
      </c>
      <c r="P6" s="177">
        <v>0</v>
      </c>
      <c r="Q6" s="177">
        <v>0</v>
      </c>
      <c r="R6" s="177">
        <v>0</v>
      </c>
      <c r="S6" s="177">
        <v>1</v>
      </c>
      <c r="T6" s="177">
        <v>0</v>
      </c>
      <c r="U6" s="177">
        <v>0</v>
      </c>
      <c r="V6" s="177">
        <v>0</v>
      </c>
      <c r="W6" s="177">
        <v>4</v>
      </c>
      <c r="X6" s="177">
        <v>7</v>
      </c>
      <c r="Y6" s="177">
        <v>0</v>
      </c>
      <c r="Z6" s="177">
        <v>0</v>
      </c>
      <c r="AA6" s="177">
        <v>1</v>
      </c>
      <c r="AB6" s="177">
        <v>0</v>
      </c>
      <c r="AC6" s="177">
        <v>7</v>
      </c>
      <c r="AD6" s="177">
        <v>0</v>
      </c>
      <c r="AE6" s="177">
        <v>2</v>
      </c>
      <c r="AF6" s="177">
        <v>0</v>
      </c>
      <c r="AG6" s="177">
        <v>1</v>
      </c>
      <c r="AH6" s="177">
        <v>5</v>
      </c>
      <c r="AI6" s="177">
        <v>2</v>
      </c>
      <c r="AJ6" s="177">
        <v>0</v>
      </c>
      <c r="AK6" s="177">
        <v>1</v>
      </c>
      <c r="AL6" s="177">
        <v>0</v>
      </c>
      <c r="AM6" s="177">
        <v>1</v>
      </c>
      <c r="AN6" s="177">
        <v>0</v>
      </c>
      <c r="AO6" s="177">
        <v>2</v>
      </c>
      <c r="AP6" s="177">
        <v>0</v>
      </c>
      <c r="AQ6" s="177">
        <v>2</v>
      </c>
      <c r="AR6" s="177">
        <v>0</v>
      </c>
      <c r="AT6" s="48">
        <f t="shared" si="6"/>
        <v>54</v>
      </c>
      <c r="AU6" s="48">
        <f t="shared" si="7"/>
        <v>15</v>
      </c>
      <c r="AV6" s="48">
        <f t="shared" si="8"/>
        <v>0</v>
      </c>
      <c r="AW6" s="48">
        <f t="shared" si="0"/>
        <v>1</v>
      </c>
      <c r="AX6" s="48">
        <f t="shared" si="1"/>
        <v>12</v>
      </c>
      <c r="AY6" s="48">
        <f t="shared" si="2"/>
        <v>10</v>
      </c>
      <c r="AZ6" s="48">
        <f t="shared" si="3"/>
        <v>7</v>
      </c>
      <c r="BA6" s="49">
        <f t="shared" si="4"/>
        <v>2</v>
      </c>
      <c r="BB6" s="48">
        <f t="shared" si="5"/>
        <v>4</v>
      </c>
      <c r="BC6" s="65">
        <f t="shared" si="9"/>
        <v>105</v>
      </c>
    </row>
    <row r="7" spans="1:68" x14ac:dyDescent="0.25">
      <c r="A7" s="176">
        <f>+METAS!A7</f>
        <v>4</v>
      </c>
      <c r="B7" s="179" t="str">
        <f>+METAS!B7</f>
        <v>NIÑO  &lt; 1 AÑO CON CRED    COMPLETO PARA SU EDAD</v>
      </c>
      <c r="C7" s="178" t="str">
        <f>+METAS!C7</f>
        <v>NIÑO</v>
      </c>
      <c r="D7" s="177">
        <v>0</v>
      </c>
      <c r="E7" s="177">
        <v>0</v>
      </c>
      <c r="F7" s="177">
        <v>90</v>
      </c>
      <c r="G7" s="177">
        <v>6</v>
      </c>
      <c r="H7" s="177">
        <v>3</v>
      </c>
      <c r="I7" s="177">
        <v>4</v>
      </c>
      <c r="J7" s="177">
        <v>12</v>
      </c>
      <c r="K7" s="177">
        <v>1</v>
      </c>
      <c r="L7" s="177">
        <v>4</v>
      </c>
      <c r="M7" s="177">
        <v>4</v>
      </c>
      <c r="N7" s="177">
        <v>7</v>
      </c>
      <c r="O7" s="177">
        <v>0</v>
      </c>
      <c r="P7" s="177">
        <v>11</v>
      </c>
      <c r="Q7" s="177">
        <v>4</v>
      </c>
      <c r="R7" s="177">
        <v>3</v>
      </c>
      <c r="S7" s="177">
        <v>27</v>
      </c>
      <c r="T7" s="177">
        <v>6</v>
      </c>
      <c r="U7" s="177">
        <v>2</v>
      </c>
      <c r="V7" s="177">
        <v>16</v>
      </c>
      <c r="W7" s="177">
        <v>12</v>
      </c>
      <c r="X7" s="177">
        <v>34</v>
      </c>
      <c r="Y7" s="177">
        <v>3</v>
      </c>
      <c r="Z7" s="177">
        <v>6</v>
      </c>
      <c r="AA7" s="177">
        <v>4</v>
      </c>
      <c r="AB7" s="177">
        <v>1</v>
      </c>
      <c r="AC7" s="177">
        <v>9</v>
      </c>
      <c r="AD7" s="177">
        <v>7</v>
      </c>
      <c r="AE7" s="177">
        <v>4</v>
      </c>
      <c r="AF7" s="177">
        <v>7</v>
      </c>
      <c r="AG7" s="177">
        <v>7</v>
      </c>
      <c r="AH7" s="177">
        <v>10</v>
      </c>
      <c r="AI7" s="177">
        <v>0</v>
      </c>
      <c r="AJ7" s="177">
        <v>4</v>
      </c>
      <c r="AK7" s="177">
        <v>21</v>
      </c>
      <c r="AL7" s="177">
        <v>4</v>
      </c>
      <c r="AM7" s="177">
        <v>4</v>
      </c>
      <c r="AN7" s="177">
        <v>3</v>
      </c>
      <c r="AO7" s="177">
        <v>21</v>
      </c>
      <c r="AP7" s="177">
        <v>0</v>
      </c>
      <c r="AQ7" s="177">
        <v>4</v>
      </c>
      <c r="AR7" s="177">
        <v>6</v>
      </c>
      <c r="AT7" s="48">
        <f t="shared" si="6"/>
        <v>0</v>
      </c>
      <c r="AU7" s="48">
        <f t="shared" si="7"/>
        <v>131</v>
      </c>
      <c r="AV7" s="48">
        <f t="shared" si="8"/>
        <v>18</v>
      </c>
      <c r="AW7" s="48">
        <f t="shared" si="0"/>
        <v>51</v>
      </c>
      <c r="AX7" s="48">
        <f t="shared" si="1"/>
        <v>60</v>
      </c>
      <c r="AY7" s="48">
        <f t="shared" si="2"/>
        <v>34</v>
      </c>
      <c r="AZ7" s="48">
        <f t="shared" si="3"/>
        <v>14</v>
      </c>
      <c r="BA7" s="49">
        <f t="shared" si="4"/>
        <v>32</v>
      </c>
      <c r="BB7" s="48">
        <f t="shared" si="5"/>
        <v>31</v>
      </c>
      <c r="BC7" s="65">
        <f t="shared" si="9"/>
        <v>371</v>
      </c>
    </row>
    <row r="8" spans="1:68" x14ac:dyDescent="0.25">
      <c r="A8" s="176">
        <f>+METAS!A8</f>
        <v>5</v>
      </c>
      <c r="B8" s="176" t="str">
        <f>+METAS!B8</f>
        <v>NIÑOS MENORES DE 36 MESES CON CONTROLES CRED COMPLETO  PARA SU EDAD</v>
      </c>
      <c r="C8" s="175" t="str">
        <f>+METAS!C8</f>
        <v>NIÑO</v>
      </c>
      <c r="D8" s="177">
        <v>0</v>
      </c>
      <c r="E8" s="177">
        <v>0</v>
      </c>
      <c r="F8" s="177">
        <v>26</v>
      </c>
      <c r="G8" s="177">
        <v>5</v>
      </c>
      <c r="H8" s="177">
        <v>0</v>
      </c>
      <c r="I8" s="177">
        <v>1</v>
      </c>
      <c r="J8" s="177">
        <v>7</v>
      </c>
      <c r="K8" s="177">
        <v>1</v>
      </c>
      <c r="L8" s="177">
        <v>1</v>
      </c>
      <c r="M8" s="177">
        <v>2</v>
      </c>
      <c r="N8" s="177">
        <v>1</v>
      </c>
      <c r="O8" s="177">
        <v>0</v>
      </c>
      <c r="P8" s="177">
        <v>11</v>
      </c>
      <c r="Q8" s="177">
        <v>2</v>
      </c>
      <c r="R8" s="177">
        <v>5</v>
      </c>
      <c r="S8" s="177">
        <v>7</v>
      </c>
      <c r="T8" s="177">
        <v>2</v>
      </c>
      <c r="U8" s="177">
        <v>3</v>
      </c>
      <c r="V8" s="177">
        <v>2</v>
      </c>
      <c r="W8" s="177">
        <v>1</v>
      </c>
      <c r="X8" s="177">
        <v>12</v>
      </c>
      <c r="Y8" s="177">
        <v>1</v>
      </c>
      <c r="Z8" s="177">
        <v>0</v>
      </c>
      <c r="AA8" s="177">
        <v>2</v>
      </c>
      <c r="AB8" s="177">
        <v>2</v>
      </c>
      <c r="AC8" s="177">
        <v>2</v>
      </c>
      <c r="AD8" s="177">
        <v>0</v>
      </c>
      <c r="AE8" s="177">
        <v>5</v>
      </c>
      <c r="AF8" s="177">
        <v>5</v>
      </c>
      <c r="AG8" s="177">
        <v>1</v>
      </c>
      <c r="AH8" s="177">
        <v>1</v>
      </c>
      <c r="AI8" s="177">
        <v>3</v>
      </c>
      <c r="AJ8" s="177">
        <v>2</v>
      </c>
      <c r="AK8" s="177">
        <v>9</v>
      </c>
      <c r="AL8" s="177">
        <v>1</v>
      </c>
      <c r="AM8" s="177">
        <v>0</v>
      </c>
      <c r="AN8" s="177">
        <v>0</v>
      </c>
      <c r="AO8" s="177">
        <v>16</v>
      </c>
      <c r="AP8" s="177">
        <v>0</v>
      </c>
      <c r="AQ8" s="177">
        <v>0</v>
      </c>
      <c r="AR8" s="177">
        <v>2</v>
      </c>
      <c r="AT8" s="48">
        <f t="shared" si="6"/>
        <v>0</v>
      </c>
      <c r="AU8" s="48">
        <f t="shared" si="7"/>
        <v>44</v>
      </c>
      <c r="AV8" s="48">
        <f t="shared" si="8"/>
        <v>18</v>
      </c>
      <c r="AW8" s="48">
        <f t="shared" si="0"/>
        <v>14</v>
      </c>
      <c r="AX8" s="48">
        <f t="shared" si="1"/>
        <v>18</v>
      </c>
      <c r="AY8" s="48">
        <f t="shared" si="2"/>
        <v>13</v>
      </c>
      <c r="AZ8" s="48">
        <f t="shared" si="3"/>
        <v>6</v>
      </c>
      <c r="BA8" s="49">
        <f t="shared" si="4"/>
        <v>10</v>
      </c>
      <c r="BB8" s="48">
        <f t="shared" si="5"/>
        <v>18</v>
      </c>
      <c r="BC8" s="65">
        <f t="shared" si="9"/>
        <v>141</v>
      </c>
    </row>
    <row r="9" spans="1:68" ht="30" x14ac:dyDescent="0.25">
      <c r="A9" s="176">
        <f>+METAS!A9</f>
        <v>6</v>
      </c>
      <c r="B9" s="179" t="str">
        <f>+METAS!B9</f>
        <v>PORCENTAJE DE NIÑAS Y NIÑOS RECIEN NACIDOS DE PARTO INSTITUCIONALQUE RECIBEN VACUNAS COMPLETAS ANTES DEL ALTA</v>
      </c>
      <c r="C9" s="178" t="str">
        <f>+METAS!C9</f>
        <v>NIÑO</v>
      </c>
      <c r="D9" s="177">
        <v>995</v>
      </c>
      <c r="E9" s="177">
        <v>0</v>
      </c>
      <c r="F9" s="177">
        <v>0</v>
      </c>
      <c r="G9" s="177">
        <v>0</v>
      </c>
      <c r="H9" s="177">
        <v>2</v>
      </c>
      <c r="I9" s="177">
        <v>1</v>
      </c>
      <c r="J9" s="177">
        <v>0</v>
      </c>
      <c r="K9" s="177">
        <v>1</v>
      </c>
      <c r="L9" s="177">
        <v>0</v>
      </c>
      <c r="M9" s="177">
        <v>1</v>
      </c>
      <c r="N9" s="177">
        <v>3</v>
      </c>
      <c r="O9" s="177">
        <v>0</v>
      </c>
      <c r="P9" s="177">
        <v>47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77">
        <v>1</v>
      </c>
      <c r="W9" s="177">
        <v>0</v>
      </c>
      <c r="X9" s="177">
        <v>132</v>
      </c>
      <c r="Y9" s="177">
        <v>0</v>
      </c>
      <c r="Z9" s="177">
        <v>0</v>
      </c>
      <c r="AA9" s="177">
        <v>0</v>
      </c>
      <c r="AB9" s="177">
        <v>0</v>
      </c>
      <c r="AC9" s="177">
        <v>19</v>
      </c>
      <c r="AD9" s="177">
        <v>0</v>
      </c>
      <c r="AE9" s="177">
        <v>0</v>
      </c>
      <c r="AF9" s="177">
        <v>0</v>
      </c>
      <c r="AG9" s="177">
        <v>0</v>
      </c>
      <c r="AH9" s="177">
        <v>59</v>
      </c>
      <c r="AI9" s="177">
        <v>0</v>
      </c>
      <c r="AJ9" s="177">
        <v>0</v>
      </c>
      <c r="AK9" s="177">
        <v>1</v>
      </c>
      <c r="AL9" s="177">
        <v>0</v>
      </c>
      <c r="AM9" s="177">
        <v>0</v>
      </c>
      <c r="AN9" s="177">
        <v>0</v>
      </c>
      <c r="AO9" s="177">
        <v>15</v>
      </c>
      <c r="AP9" s="177">
        <v>0</v>
      </c>
      <c r="AQ9" s="177">
        <v>0</v>
      </c>
      <c r="AR9" s="177">
        <v>0</v>
      </c>
      <c r="AT9" s="48">
        <f t="shared" ref="AT9:AT27" si="10">SUM(D9)</f>
        <v>995</v>
      </c>
      <c r="AU9" s="48">
        <f t="shared" si="7"/>
        <v>8</v>
      </c>
      <c r="AV9" s="48">
        <f t="shared" si="8"/>
        <v>47</v>
      </c>
      <c r="AW9" s="48">
        <f t="shared" si="0"/>
        <v>1</v>
      </c>
      <c r="AX9" s="48">
        <f t="shared" si="1"/>
        <v>132</v>
      </c>
      <c r="AY9" s="48">
        <f t="shared" si="2"/>
        <v>19</v>
      </c>
      <c r="AZ9" s="48">
        <f t="shared" si="3"/>
        <v>59</v>
      </c>
      <c r="BA9" s="49">
        <f t="shared" si="4"/>
        <v>1</v>
      </c>
      <c r="BB9" s="48">
        <f t="shared" si="5"/>
        <v>15</v>
      </c>
      <c r="BC9" s="65">
        <f t="shared" si="9"/>
        <v>1277</v>
      </c>
    </row>
    <row r="10" spans="1:68" x14ac:dyDescent="0.25">
      <c r="A10" s="176">
        <f>+METAS!A10</f>
        <v>7</v>
      </c>
      <c r="B10" s="176" t="str">
        <f>+METAS!B10</f>
        <v>NIÑO &lt;1 AÑO CON 2 ROTAVIRUS Y 2 NEUMOCOCO</v>
      </c>
      <c r="C10" s="175" t="str">
        <f>+METAS!C10</f>
        <v>NIÑO</v>
      </c>
      <c r="D10" s="177">
        <v>0</v>
      </c>
      <c r="E10" s="177">
        <v>0</v>
      </c>
      <c r="F10" s="177">
        <v>257</v>
      </c>
      <c r="G10" s="177">
        <v>13</v>
      </c>
      <c r="H10" s="177">
        <v>8</v>
      </c>
      <c r="I10" s="177">
        <v>14</v>
      </c>
      <c r="J10" s="177">
        <v>25</v>
      </c>
      <c r="K10" s="177">
        <v>1</v>
      </c>
      <c r="L10" s="177">
        <v>5</v>
      </c>
      <c r="M10" s="177">
        <v>9</v>
      </c>
      <c r="N10" s="177">
        <v>16</v>
      </c>
      <c r="O10" s="177">
        <v>41</v>
      </c>
      <c r="P10" s="177">
        <v>25</v>
      </c>
      <c r="Q10" s="177">
        <v>9</v>
      </c>
      <c r="R10" s="177">
        <v>24</v>
      </c>
      <c r="S10" s="177">
        <v>35</v>
      </c>
      <c r="T10" s="177">
        <v>9</v>
      </c>
      <c r="U10" s="177">
        <v>10</v>
      </c>
      <c r="V10" s="177">
        <v>17</v>
      </c>
      <c r="W10" s="177">
        <v>22</v>
      </c>
      <c r="X10" s="177">
        <v>136</v>
      </c>
      <c r="Y10" s="177">
        <v>1</v>
      </c>
      <c r="Z10" s="177">
        <v>10</v>
      </c>
      <c r="AA10" s="177">
        <v>7</v>
      </c>
      <c r="AB10" s="177">
        <v>14</v>
      </c>
      <c r="AC10" s="177">
        <v>38</v>
      </c>
      <c r="AD10" s="177">
        <v>4</v>
      </c>
      <c r="AE10" s="177">
        <v>16</v>
      </c>
      <c r="AF10" s="177">
        <v>8</v>
      </c>
      <c r="AG10" s="177">
        <v>9</v>
      </c>
      <c r="AH10" s="177">
        <v>39</v>
      </c>
      <c r="AI10" s="177">
        <v>7</v>
      </c>
      <c r="AJ10" s="177">
        <v>11</v>
      </c>
      <c r="AK10" s="177">
        <v>20</v>
      </c>
      <c r="AL10" s="177">
        <v>4</v>
      </c>
      <c r="AM10" s="177">
        <v>6</v>
      </c>
      <c r="AN10" s="177">
        <v>5</v>
      </c>
      <c r="AO10" s="177">
        <v>33</v>
      </c>
      <c r="AP10" s="177">
        <v>0</v>
      </c>
      <c r="AQ10" s="177">
        <v>2</v>
      </c>
      <c r="AR10" s="177">
        <v>13</v>
      </c>
      <c r="AT10" s="48">
        <f t="shared" si="10"/>
        <v>0</v>
      </c>
      <c r="AU10" s="48">
        <f t="shared" si="7"/>
        <v>389</v>
      </c>
      <c r="AV10" s="48">
        <f t="shared" si="8"/>
        <v>58</v>
      </c>
      <c r="AW10" s="48">
        <f t="shared" si="0"/>
        <v>71</v>
      </c>
      <c r="AX10" s="48">
        <f t="shared" si="1"/>
        <v>190</v>
      </c>
      <c r="AY10" s="48">
        <f t="shared" si="2"/>
        <v>75</v>
      </c>
      <c r="AZ10" s="48">
        <f t="shared" si="3"/>
        <v>57</v>
      </c>
      <c r="BA10" s="49">
        <f t="shared" si="4"/>
        <v>35</v>
      </c>
      <c r="BB10" s="48">
        <f t="shared" si="5"/>
        <v>48</v>
      </c>
      <c r="BC10" s="65">
        <f t="shared" si="9"/>
        <v>923</v>
      </c>
    </row>
    <row r="11" spans="1:68" x14ac:dyDescent="0.25">
      <c r="A11" s="176">
        <f>+METAS!A11</f>
        <v>8</v>
      </c>
      <c r="B11" s="179" t="str">
        <f>+METAS!B11</f>
        <v>NIÑO &lt;1 AÑO CON 3 PENTAVALENTE Y 3 ANTIPOLIO</v>
      </c>
      <c r="C11" s="178" t="str">
        <f>+METAS!C11</f>
        <v>NIÑO</v>
      </c>
      <c r="D11" s="177">
        <v>0</v>
      </c>
      <c r="E11" s="177">
        <v>0</v>
      </c>
      <c r="F11" s="177">
        <v>311</v>
      </c>
      <c r="G11" s="177">
        <v>17</v>
      </c>
      <c r="H11" s="177">
        <v>8</v>
      </c>
      <c r="I11" s="177">
        <v>11</v>
      </c>
      <c r="J11" s="177">
        <v>27</v>
      </c>
      <c r="K11" s="177">
        <v>0</v>
      </c>
      <c r="L11" s="177">
        <v>11</v>
      </c>
      <c r="M11" s="177">
        <v>8</v>
      </c>
      <c r="N11" s="177">
        <v>14</v>
      </c>
      <c r="O11" s="177">
        <v>39</v>
      </c>
      <c r="P11" s="177">
        <v>21</v>
      </c>
      <c r="Q11" s="177">
        <v>8</v>
      </c>
      <c r="R11" s="177">
        <v>24</v>
      </c>
      <c r="S11" s="177">
        <v>31</v>
      </c>
      <c r="T11" s="177">
        <v>10</v>
      </c>
      <c r="U11" s="177">
        <v>8</v>
      </c>
      <c r="V11" s="177">
        <v>27</v>
      </c>
      <c r="W11" s="177">
        <v>24</v>
      </c>
      <c r="X11" s="177">
        <v>149</v>
      </c>
      <c r="Y11" s="177">
        <v>6</v>
      </c>
      <c r="Z11" s="177">
        <v>14</v>
      </c>
      <c r="AA11" s="177">
        <v>10</v>
      </c>
      <c r="AB11" s="177">
        <v>17</v>
      </c>
      <c r="AC11" s="177">
        <v>38</v>
      </c>
      <c r="AD11" s="177">
        <v>9</v>
      </c>
      <c r="AE11" s="177">
        <v>11</v>
      </c>
      <c r="AF11" s="177">
        <v>12</v>
      </c>
      <c r="AG11" s="177">
        <v>11</v>
      </c>
      <c r="AH11" s="177">
        <v>46</v>
      </c>
      <c r="AI11" s="177">
        <v>5</v>
      </c>
      <c r="AJ11" s="177">
        <v>7</v>
      </c>
      <c r="AK11" s="177">
        <v>38</v>
      </c>
      <c r="AL11" s="177">
        <v>4</v>
      </c>
      <c r="AM11" s="177">
        <v>8</v>
      </c>
      <c r="AN11" s="177">
        <v>2</v>
      </c>
      <c r="AO11" s="177">
        <v>28</v>
      </c>
      <c r="AP11" s="177">
        <v>1</v>
      </c>
      <c r="AQ11" s="177">
        <v>2</v>
      </c>
      <c r="AR11" s="177">
        <v>11</v>
      </c>
      <c r="AT11" s="48">
        <f t="shared" si="10"/>
        <v>0</v>
      </c>
      <c r="AU11" s="48">
        <f t="shared" si="7"/>
        <v>446</v>
      </c>
      <c r="AV11" s="48">
        <f t="shared" si="8"/>
        <v>53</v>
      </c>
      <c r="AW11" s="48">
        <f t="shared" si="0"/>
        <v>76</v>
      </c>
      <c r="AX11" s="48">
        <f t="shared" si="1"/>
        <v>220</v>
      </c>
      <c r="AY11" s="48">
        <f t="shared" si="2"/>
        <v>81</v>
      </c>
      <c r="AZ11" s="48">
        <f t="shared" si="3"/>
        <v>58</v>
      </c>
      <c r="BA11" s="49">
        <f t="shared" si="4"/>
        <v>52</v>
      </c>
      <c r="BB11" s="48">
        <f t="shared" si="5"/>
        <v>42</v>
      </c>
      <c r="BC11" s="65">
        <f t="shared" si="9"/>
        <v>1028</v>
      </c>
    </row>
    <row r="12" spans="1:68" x14ac:dyDescent="0.25">
      <c r="A12" s="176">
        <f>+METAS!A12</f>
        <v>9</v>
      </c>
      <c r="B12" s="176" t="str">
        <f>+METAS!B12</f>
        <v>NIÑO 1 AÑO CON 3 NEUMOCOCO Y 1 SPR</v>
      </c>
      <c r="C12" s="175" t="str">
        <f>+METAS!C12</f>
        <v>NIÑO</v>
      </c>
      <c r="D12" s="177">
        <v>0</v>
      </c>
      <c r="E12" s="177">
        <v>0</v>
      </c>
      <c r="F12" s="177">
        <v>282</v>
      </c>
      <c r="G12" s="177">
        <v>8</v>
      </c>
      <c r="H12" s="177">
        <v>13</v>
      </c>
      <c r="I12" s="177">
        <v>8</v>
      </c>
      <c r="J12" s="177">
        <v>23</v>
      </c>
      <c r="K12" s="177">
        <v>1</v>
      </c>
      <c r="L12" s="177">
        <v>13</v>
      </c>
      <c r="M12" s="177">
        <v>8</v>
      </c>
      <c r="N12" s="177">
        <v>17</v>
      </c>
      <c r="O12" s="177">
        <v>33</v>
      </c>
      <c r="P12" s="177">
        <v>19</v>
      </c>
      <c r="Q12" s="177">
        <v>4</v>
      </c>
      <c r="R12" s="177">
        <v>7</v>
      </c>
      <c r="S12" s="177">
        <v>34</v>
      </c>
      <c r="T12" s="177">
        <v>7</v>
      </c>
      <c r="U12" s="177">
        <v>7</v>
      </c>
      <c r="V12" s="177">
        <v>22</v>
      </c>
      <c r="W12" s="177">
        <v>27</v>
      </c>
      <c r="X12" s="177">
        <v>130</v>
      </c>
      <c r="Y12" s="177">
        <v>9</v>
      </c>
      <c r="Z12" s="177">
        <v>10</v>
      </c>
      <c r="AA12" s="177">
        <v>10</v>
      </c>
      <c r="AB12" s="177">
        <v>8</v>
      </c>
      <c r="AC12" s="177">
        <v>32</v>
      </c>
      <c r="AD12" s="177">
        <v>17</v>
      </c>
      <c r="AE12" s="177">
        <v>15</v>
      </c>
      <c r="AF12" s="177">
        <v>12</v>
      </c>
      <c r="AG12" s="177">
        <v>14</v>
      </c>
      <c r="AH12" s="177">
        <v>43</v>
      </c>
      <c r="AI12" s="177">
        <v>5</v>
      </c>
      <c r="AJ12" s="177">
        <v>3</v>
      </c>
      <c r="AK12" s="177">
        <v>31</v>
      </c>
      <c r="AL12" s="177">
        <v>5</v>
      </c>
      <c r="AM12" s="177">
        <v>9</v>
      </c>
      <c r="AN12" s="177">
        <v>6</v>
      </c>
      <c r="AO12" s="177">
        <v>22</v>
      </c>
      <c r="AP12" s="177">
        <v>0</v>
      </c>
      <c r="AQ12" s="177">
        <v>4</v>
      </c>
      <c r="AR12" s="177">
        <v>9</v>
      </c>
      <c r="AT12" s="48">
        <f t="shared" si="10"/>
        <v>0</v>
      </c>
      <c r="AU12" s="48">
        <f t="shared" si="7"/>
        <v>406</v>
      </c>
      <c r="AV12" s="48">
        <f t="shared" si="8"/>
        <v>30</v>
      </c>
      <c r="AW12" s="48">
        <f t="shared" si="0"/>
        <v>70</v>
      </c>
      <c r="AX12" s="48">
        <f t="shared" si="1"/>
        <v>194</v>
      </c>
      <c r="AY12" s="48">
        <f t="shared" si="2"/>
        <v>90</v>
      </c>
      <c r="AZ12" s="48">
        <f t="shared" si="3"/>
        <v>51</v>
      </c>
      <c r="BA12" s="49">
        <f t="shared" si="4"/>
        <v>51</v>
      </c>
      <c r="BB12" s="48">
        <f t="shared" si="5"/>
        <v>35</v>
      </c>
      <c r="BC12" s="65">
        <f t="shared" si="9"/>
        <v>927</v>
      </c>
    </row>
    <row r="13" spans="1:68" x14ac:dyDescent="0.25">
      <c r="A13" s="176">
        <f>+METAS!A13</f>
        <v>10</v>
      </c>
      <c r="B13" s="179" t="str">
        <f>+METAS!B13</f>
        <v>NIÑO &gt; 1 AÑO CON 2°SPR,1°REF DPT Y 1°REF APO</v>
      </c>
      <c r="C13" s="178" t="str">
        <f>+METAS!C13</f>
        <v>NIÑO</v>
      </c>
      <c r="D13" s="177">
        <v>0</v>
      </c>
      <c r="E13" s="177">
        <v>0</v>
      </c>
      <c r="F13" s="177">
        <v>121</v>
      </c>
      <c r="G13" s="177">
        <v>8</v>
      </c>
      <c r="H13" s="177">
        <v>2</v>
      </c>
      <c r="I13" s="177">
        <v>4</v>
      </c>
      <c r="J13" s="177">
        <v>10</v>
      </c>
      <c r="K13" s="177">
        <v>0</v>
      </c>
      <c r="L13" s="177">
        <v>2</v>
      </c>
      <c r="M13" s="177">
        <v>1</v>
      </c>
      <c r="N13" s="177">
        <v>2</v>
      </c>
      <c r="O13" s="177">
        <v>23</v>
      </c>
      <c r="P13" s="177">
        <v>12</v>
      </c>
      <c r="Q13" s="177">
        <v>3</v>
      </c>
      <c r="R13" s="177">
        <v>3</v>
      </c>
      <c r="S13" s="177">
        <v>12</v>
      </c>
      <c r="T13" s="177">
        <v>1</v>
      </c>
      <c r="U13" s="177">
        <v>1</v>
      </c>
      <c r="V13" s="177">
        <v>1</v>
      </c>
      <c r="W13" s="177">
        <v>13</v>
      </c>
      <c r="X13" s="177">
        <v>62</v>
      </c>
      <c r="Y13" s="177">
        <v>1</v>
      </c>
      <c r="Z13" s="177">
        <v>5</v>
      </c>
      <c r="AA13" s="177">
        <v>1</v>
      </c>
      <c r="AB13" s="177">
        <v>14</v>
      </c>
      <c r="AC13" s="177">
        <v>7</v>
      </c>
      <c r="AD13" s="177">
        <v>0</v>
      </c>
      <c r="AE13" s="177">
        <v>3</v>
      </c>
      <c r="AF13" s="177">
        <v>8</v>
      </c>
      <c r="AG13" s="177">
        <v>6</v>
      </c>
      <c r="AH13" s="177">
        <v>4</v>
      </c>
      <c r="AI13" s="177">
        <v>1</v>
      </c>
      <c r="AJ13" s="177">
        <v>1</v>
      </c>
      <c r="AK13" s="177">
        <v>13</v>
      </c>
      <c r="AL13" s="177">
        <v>0</v>
      </c>
      <c r="AM13" s="177">
        <v>1</v>
      </c>
      <c r="AN13" s="177">
        <v>2</v>
      </c>
      <c r="AO13" s="177">
        <v>6</v>
      </c>
      <c r="AP13" s="177">
        <v>0</v>
      </c>
      <c r="AQ13" s="177">
        <v>0</v>
      </c>
      <c r="AR13" s="177">
        <v>0</v>
      </c>
      <c r="AT13" s="48">
        <f t="shared" si="10"/>
        <v>0</v>
      </c>
      <c r="AU13" s="48">
        <f t="shared" si="7"/>
        <v>173</v>
      </c>
      <c r="AV13" s="48">
        <f t="shared" si="8"/>
        <v>18</v>
      </c>
      <c r="AW13" s="48">
        <f t="shared" si="0"/>
        <v>15</v>
      </c>
      <c r="AX13" s="48">
        <f t="shared" si="1"/>
        <v>96</v>
      </c>
      <c r="AY13" s="48">
        <f t="shared" si="2"/>
        <v>24</v>
      </c>
      <c r="AZ13" s="48">
        <f t="shared" si="3"/>
        <v>6</v>
      </c>
      <c r="BA13" s="49">
        <f t="shared" si="4"/>
        <v>16</v>
      </c>
      <c r="BB13" s="48">
        <f t="shared" si="5"/>
        <v>6</v>
      </c>
      <c r="BC13" s="65">
        <f t="shared" si="9"/>
        <v>354</v>
      </c>
    </row>
    <row r="14" spans="1:68" x14ac:dyDescent="0.25">
      <c r="A14" s="176">
        <f>+METAS!A14</f>
        <v>11</v>
      </c>
      <c r="B14" s="176" t="str">
        <f>+METAS!B14</f>
        <v xml:space="preserve"> NIÑO DE 4 AÑOS CON 2DO REFUERZO DE DPT Y 2DO REFUERZO DE APO</v>
      </c>
      <c r="C14" s="175" t="str">
        <f>+METAS!C14</f>
        <v>NIÑO</v>
      </c>
      <c r="D14" s="177">
        <v>0</v>
      </c>
      <c r="E14" s="177">
        <v>0</v>
      </c>
      <c r="F14" s="177">
        <v>108</v>
      </c>
      <c r="G14" s="177">
        <v>6</v>
      </c>
      <c r="H14" s="177">
        <v>5</v>
      </c>
      <c r="I14" s="177">
        <v>6</v>
      </c>
      <c r="J14" s="177">
        <v>11</v>
      </c>
      <c r="K14" s="177">
        <v>1</v>
      </c>
      <c r="L14" s="177">
        <v>4</v>
      </c>
      <c r="M14" s="177">
        <v>10</v>
      </c>
      <c r="N14" s="177">
        <v>10</v>
      </c>
      <c r="O14" s="177">
        <v>21</v>
      </c>
      <c r="P14" s="177">
        <v>9</v>
      </c>
      <c r="Q14" s="177">
        <v>7</v>
      </c>
      <c r="R14" s="177">
        <v>4</v>
      </c>
      <c r="S14" s="177">
        <v>18</v>
      </c>
      <c r="T14" s="177">
        <v>5</v>
      </c>
      <c r="U14" s="177">
        <v>7</v>
      </c>
      <c r="V14" s="177">
        <v>4</v>
      </c>
      <c r="W14" s="177">
        <v>17</v>
      </c>
      <c r="X14" s="177">
        <v>66</v>
      </c>
      <c r="Y14" s="177">
        <v>0</v>
      </c>
      <c r="Z14" s="177">
        <v>7</v>
      </c>
      <c r="AA14" s="177">
        <v>0</v>
      </c>
      <c r="AB14" s="177">
        <v>22</v>
      </c>
      <c r="AC14" s="177">
        <v>20</v>
      </c>
      <c r="AD14" s="177">
        <v>3</v>
      </c>
      <c r="AE14" s="177">
        <v>6</v>
      </c>
      <c r="AF14" s="177">
        <v>11</v>
      </c>
      <c r="AG14" s="177">
        <v>7</v>
      </c>
      <c r="AH14" s="177">
        <v>6</v>
      </c>
      <c r="AI14" s="177">
        <v>2</v>
      </c>
      <c r="AJ14" s="177">
        <v>0</v>
      </c>
      <c r="AK14" s="177">
        <v>20</v>
      </c>
      <c r="AL14" s="177">
        <v>5</v>
      </c>
      <c r="AM14" s="177">
        <v>1</v>
      </c>
      <c r="AN14" s="177">
        <v>3</v>
      </c>
      <c r="AO14" s="177">
        <v>3</v>
      </c>
      <c r="AP14" s="177">
        <v>0</v>
      </c>
      <c r="AQ14" s="177">
        <v>0</v>
      </c>
      <c r="AR14" s="177">
        <v>0</v>
      </c>
      <c r="AT14" s="48">
        <f t="shared" si="10"/>
        <v>0</v>
      </c>
      <c r="AU14" s="48">
        <f t="shared" si="7"/>
        <v>182</v>
      </c>
      <c r="AV14" s="48">
        <f t="shared" si="8"/>
        <v>20</v>
      </c>
      <c r="AW14" s="48">
        <f t="shared" si="0"/>
        <v>34</v>
      </c>
      <c r="AX14" s="48">
        <f t="shared" si="1"/>
        <v>112</v>
      </c>
      <c r="AY14" s="48">
        <f t="shared" si="2"/>
        <v>47</v>
      </c>
      <c r="AZ14" s="48">
        <f t="shared" si="3"/>
        <v>8</v>
      </c>
      <c r="BA14" s="49">
        <f t="shared" si="4"/>
        <v>29</v>
      </c>
      <c r="BB14" s="48">
        <f t="shared" si="5"/>
        <v>3</v>
      </c>
      <c r="BC14" s="65">
        <f t="shared" si="9"/>
        <v>435</v>
      </c>
    </row>
    <row r="15" spans="1:68" x14ac:dyDescent="0.25">
      <c r="A15" s="176">
        <f>+METAS!A15</f>
        <v>12</v>
      </c>
      <c r="B15" s="179" t="str">
        <f>+METAS!B15</f>
        <v xml:space="preserve"> PROPORCIÓN DE NIÑOS  MENORES DE 5 AÑOS  DE EDAD CON DCI </v>
      </c>
      <c r="C15" s="178" t="str">
        <f>+METAS!C15</f>
        <v>NUTRICIÓN</v>
      </c>
      <c r="D15" s="177">
        <v>2</v>
      </c>
      <c r="E15" s="177">
        <v>0</v>
      </c>
      <c r="F15" s="177">
        <v>15</v>
      </c>
      <c r="G15" s="177">
        <v>0</v>
      </c>
      <c r="H15" s="177">
        <v>0</v>
      </c>
      <c r="I15" s="177">
        <v>0</v>
      </c>
      <c r="J15" s="177">
        <v>2</v>
      </c>
      <c r="K15" s="177">
        <v>0</v>
      </c>
      <c r="L15" s="177">
        <v>0</v>
      </c>
      <c r="M15" s="177">
        <v>0</v>
      </c>
      <c r="N15" s="177">
        <v>0</v>
      </c>
      <c r="O15" s="177">
        <v>2</v>
      </c>
      <c r="P15" s="177">
        <v>1</v>
      </c>
      <c r="Q15" s="177">
        <v>0</v>
      </c>
      <c r="R15" s="177">
        <v>0</v>
      </c>
      <c r="S15" s="177">
        <v>13</v>
      </c>
      <c r="T15" s="177">
        <v>0</v>
      </c>
      <c r="U15" s="177">
        <v>0</v>
      </c>
      <c r="V15" s="177">
        <v>0</v>
      </c>
      <c r="W15" s="177">
        <v>0</v>
      </c>
      <c r="X15" s="177">
        <v>64</v>
      </c>
      <c r="Y15" s="177">
        <v>0</v>
      </c>
      <c r="Z15" s="177">
        <v>3</v>
      </c>
      <c r="AA15" s="177">
        <v>1</v>
      </c>
      <c r="AB15" s="177">
        <v>0</v>
      </c>
      <c r="AC15" s="177">
        <v>0</v>
      </c>
      <c r="AD15" s="177">
        <v>0</v>
      </c>
      <c r="AE15" s="177">
        <v>0</v>
      </c>
      <c r="AF15" s="177">
        <v>2</v>
      </c>
      <c r="AG15" s="177">
        <v>0</v>
      </c>
      <c r="AH15" s="177">
        <v>0</v>
      </c>
      <c r="AI15" s="177">
        <v>0</v>
      </c>
      <c r="AJ15" s="177">
        <v>0</v>
      </c>
      <c r="AK15" s="177">
        <v>0</v>
      </c>
      <c r="AL15" s="177">
        <v>0</v>
      </c>
      <c r="AM15" s="177">
        <v>0</v>
      </c>
      <c r="AN15" s="177">
        <v>0</v>
      </c>
      <c r="AO15" s="177">
        <v>9</v>
      </c>
      <c r="AP15" s="177">
        <v>1</v>
      </c>
      <c r="AQ15" s="177">
        <v>1</v>
      </c>
      <c r="AR15" s="177">
        <v>0</v>
      </c>
      <c r="AT15" s="48">
        <f t="shared" si="10"/>
        <v>2</v>
      </c>
      <c r="AU15" s="48">
        <f t="shared" si="7"/>
        <v>19</v>
      </c>
      <c r="AV15" s="48">
        <f t="shared" si="8"/>
        <v>1</v>
      </c>
      <c r="AW15" s="48">
        <f t="shared" si="0"/>
        <v>13</v>
      </c>
      <c r="AX15" s="48">
        <f t="shared" si="1"/>
        <v>68</v>
      </c>
      <c r="AY15" s="48">
        <f t="shared" si="2"/>
        <v>2</v>
      </c>
      <c r="AZ15" s="48">
        <f t="shared" si="3"/>
        <v>0</v>
      </c>
      <c r="BA15" s="49">
        <f t="shared" si="4"/>
        <v>0</v>
      </c>
      <c r="BB15" s="48">
        <f t="shared" si="5"/>
        <v>11</v>
      </c>
      <c r="BC15" s="65">
        <f t="shared" si="9"/>
        <v>116</v>
      </c>
    </row>
    <row r="16" spans="1:68" x14ac:dyDescent="0.25">
      <c r="A16" s="176">
        <f>+METAS!A16</f>
        <v>13</v>
      </c>
      <c r="B16" s="176" t="str">
        <f>+METAS!B16</f>
        <v>PROPORCIÓN DE NIÑOS DE 6 A 35 MESES  DE EDAD CON ANEMIA</v>
      </c>
      <c r="C16" s="175" t="str">
        <f>+METAS!C16</f>
        <v>NUTRICIÓN</v>
      </c>
      <c r="D16" s="177">
        <v>8</v>
      </c>
      <c r="E16" s="177">
        <v>0</v>
      </c>
      <c r="F16" s="177">
        <v>145</v>
      </c>
      <c r="G16" s="177">
        <v>3</v>
      </c>
      <c r="H16" s="177">
        <v>3</v>
      </c>
      <c r="I16" s="177">
        <v>5</v>
      </c>
      <c r="J16" s="177">
        <v>8</v>
      </c>
      <c r="K16" s="177">
        <v>0</v>
      </c>
      <c r="L16" s="177">
        <v>6</v>
      </c>
      <c r="M16" s="177">
        <v>2</v>
      </c>
      <c r="N16" s="177">
        <v>0</v>
      </c>
      <c r="O16" s="177">
        <v>5</v>
      </c>
      <c r="P16" s="177">
        <v>12</v>
      </c>
      <c r="Q16" s="177">
        <v>4</v>
      </c>
      <c r="R16" s="177">
        <v>3</v>
      </c>
      <c r="S16" s="177">
        <v>27</v>
      </c>
      <c r="T16" s="177">
        <v>3</v>
      </c>
      <c r="U16" s="177">
        <v>3</v>
      </c>
      <c r="V16" s="177">
        <v>18</v>
      </c>
      <c r="W16" s="177">
        <v>2</v>
      </c>
      <c r="X16" s="177">
        <v>5</v>
      </c>
      <c r="Y16" s="177">
        <v>0</v>
      </c>
      <c r="Z16" s="177">
        <v>0</v>
      </c>
      <c r="AA16" s="177">
        <v>1</v>
      </c>
      <c r="AB16" s="177">
        <v>0</v>
      </c>
      <c r="AC16" s="177">
        <v>15</v>
      </c>
      <c r="AD16" s="177">
        <v>1</v>
      </c>
      <c r="AE16" s="177">
        <v>1</v>
      </c>
      <c r="AF16" s="177">
        <v>6</v>
      </c>
      <c r="AG16" s="177">
        <v>4</v>
      </c>
      <c r="AH16" s="177">
        <v>19</v>
      </c>
      <c r="AI16" s="177">
        <v>0</v>
      </c>
      <c r="AJ16" s="177">
        <v>2</v>
      </c>
      <c r="AK16" s="177">
        <v>46</v>
      </c>
      <c r="AL16" s="177">
        <v>2</v>
      </c>
      <c r="AM16" s="177">
        <v>2</v>
      </c>
      <c r="AN16" s="177">
        <v>3</v>
      </c>
      <c r="AO16" s="177">
        <v>37</v>
      </c>
      <c r="AP16" s="177">
        <v>3</v>
      </c>
      <c r="AQ16" s="177">
        <v>14</v>
      </c>
      <c r="AR16" s="177">
        <v>16</v>
      </c>
      <c r="AT16" s="48">
        <f t="shared" si="10"/>
        <v>8</v>
      </c>
      <c r="AU16" s="48">
        <f t="shared" si="7"/>
        <v>177</v>
      </c>
      <c r="AV16" s="48">
        <f t="shared" si="8"/>
        <v>19</v>
      </c>
      <c r="AW16" s="48">
        <f t="shared" si="0"/>
        <v>51</v>
      </c>
      <c r="AX16" s="48">
        <f t="shared" si="1"/>
        <v>8</v>
      </c>
      <c r="AY16" s="48">
        <f t="shared" si="2"/>
        <v>27</v>
      </c>
      <c r="AZ16" s="48">
        <f t="shared" si="3"/>
        <v>21</v>
      </c>
      <c r="BA16" s="49">
        <f t="shared" si="4"/>
        <v>53</v>
      </c>
      <c r="BB16" s="48">
        <f t="shared" si="5"/>
        <v>70</v>
      </c>
      <c r="BC16" s="65">
        <f t="shared" si="9"/>
        <v>434</v>
      </c>
    </row>
    <row r="17" spans="1:55" x14ac:dyDescent="0.25">
      <c r="A17" s="176">
        <f>+METAS!A17</f>
        <v>14</v>
      </c>
      <c r="B17" s="179" t="str">
        <f>+METAS!B17</f>
        <v>NIÑOS DE 4 MESES QUE  INICIAN SUMPLEMENTACIÓN CON HIERRO EN GOTAS</v>
      </c>
      <c r="C17" s="178" t="str">
        <f>+METAS!C17</f>
        <v>NUTRICIÓN</v>
      </c>
      <c r="D17" s="177">
        <v>0</v>
      </c>
      <c r="E17" s="177">
        <v>0</v>
      </c>
      <c r="F17" s="177">
        <v>304</v>
      </c>
      <c r="G17" s="177">
        <v>16</v>
      </c>
      <c r="H17" s="177">
        <v>9</v>
      </c>
      <c r="I17" s="177">
        <v>12</v>
      </c>
      <c r="J17" s="177">
        <v>29</v>
      </c>
      <c r="K17" s="177">
        <v>1</v>
      </c>
      <c r="L17" s="177">
        <v>16</v>
      </c>
      <c r="M17" s="177">
        <v>9</v>
      </c>
      <c r="N17" s="177">
        <v>14</v>
      </c>
      <c r="O17" s="177">
        <v>38</v>
      </c>
      <c r="P17" s="177">
        <v>25</v>
      </c>
      <c r="Q17" s="177">
        <v>9</v>
      </c>
      <c r="R17" s="177">
        <v>25</v>
      </c>
      <c r="S17" s="177">
        <v>37</v>
      </c>
      <c r="T17" s="177">
        <v>7</v>
      </c>
      <c r="U17" s="177">
        <v>9</v>
      </c>
      <c r="V17" s="177">
        <v>21</v>
      </c>
      <c r="W17" s="177">
        <v>28</v>
      </c>
      <c r="X17" s="177">
        <v>159</v>
      </c>
      <c r="Y17" s="177">
        <v>14</v>
      </c>
      <c r="Z17" s="177">
        <v>36</v>
      </c>
      <c r="AA17" s="177">
        <v>12</v>
      </c>
      <c r="AB17" s="177">
        <v>28</v>
      </c>
      <c r="AC17" s="177">
        <v>50</v>
      </c>
      <c r="AD17" s="177">
        <v>7</v>
      </c>
      <c r="AE17" s="177">
        <v>21</v>
      </c>
      <c r="AF17" s="177">
        <v>12</v>
      </c>
      <c r="AG17" s="177">
        <v>16</v>
      </c>
      <c r="AH17" s="177">
        <v>57</v>
      </c>
      <c r="AI17" s="177">
        <v>15</v>
      </c>
      <c r="AJ17" s="177">
        <v>15</v>
      </c>
      <c r="AK17" s="177">
        <v>41</v>
      </c>
      <c r="AL17" s="177">
        <v>4</v>
      </c>
      <c r="AM17" s="177">
        <v>5</v>
      </c>
      <c r="AN17" s="177">
        <v>6</v>
      </c>
      <c r="AO17" s="177">
        <v>47</v>
      </c>
      <c r="AP17" s="177">
        <v>7</v>
      </c>
      <c r="AQ17" s="177">
        <v>7</v>
      </c>
      <c r="AR17" s="177">
        <v>21</v>
      </c>
      <c r="AT17" s="48">
        <f t="shared" si="10"/>
        <v>0</v>
      </c>
      <c r="AU17" s="48">
        <f t="shared" si="7"/>
        <v>448</v>
      </c>
      <c r="AV17" s="48">
        <f t="shared" si="8"/>
        <v>59</v>
      </c>
      <c r="AW17" s="48">
        <f t="shared" si="0"/>
        <v>74</v>
      </c>
      <c r="AX17" s="48">
        <f t="shared" si="1"/>
        <v>277</v>
      </c>
      <c r="AY17" s="48">
        <f t="shared" si="2"/>
        <v>106</v>
      </c>
      <c r="AZ17" s="48">
        <f t="shared" si="3"/>
        <v>87</v>
      </c>
      <c r="BA17" s="49">
        <f t="shared" si="4"/>
        <v>56</v>
      </c>
      <c r="BB17" s="48">
        <f t="shared" si="5"/>
        <v>82</v>
      </c>
      <c r="BC17" s="65">
        <f t="shared" si="9"/>
        <v>1189</v>
      </c>
    </row>
    <row r="18" spans="1:55" x14ac:dyDescent="0.25">
      <c r="A18" s="176">
        <f>+METAS!A18</f>
        <v>15</v>
      </c>
      <c r="B18" s="176" t="str">
        <f>+METAS!B18</f>
        <v>NIÑOS MENORES DE 12 MESES DE EDAD CON SUPLEMENTO DE HIERRO Y OTROS MICRONUTRIENTES</v>
      </c>
      <c r="C18" s="175" t="str">
        <f>+METAS!C18</f>
        <v>NUTRICIÓN</v>
      </c>
      <c r="D18" s="177">
        <v>0</v>
      </c>
      <c r="E18" s="177">
        <v>0</v>
      </c>
      <c r="F18" s="177">
        <v>114</v>
      </c>
      <c r="G18" s="177">
        <v>9</v>
      </c>
      <c r="H18" s="177">
        <v>4</v>
      </c>
      <c r="I18" s="177">
        <v>2</v>
      </c>
      <c r="J18" s="177">
        <v>23</v>
      </c>
      <c r="K18" s="177">
        <v>2</v>
      </c>
      <c r="L18" s="177">
        <v>2</v>
      </c>
      <c r="M18" s="177">
        <v>6</v>
      </c>
      <c r="N18" s="177">
        <v>12</v>
      </c>
      <c r="O18" s="177">
        <v>0</v>
      </c>
      <c r="P18" s="177">
        <v>4</v>
      </c>
      <c r="Q18" s="177">
        <v>2</v>
      </c>
      <c r="R18" s="177">
        <v>6</v>
      </c>
      <c r="S18" s="177">
        <v>26</v>
      </c>
      <c r="T18" s="177">
        <v>8</v>
      </c>
      <c r="U18" s="177">
        <v>6</v>
      </c>
      <c r="V18" s="177">
        <v>17</v>
      </c>
      <c r="W18" s="177">
        <v>9</v>
      </c>
      <c r="X18" s="177">
        <v>34</v>
      </c>
      <c r="Y18" s="177">
        <v>0</v>
      </c>
      <c r="Z18" s="177">
        <v>13</v>
      </c>
      <c r="AA18" s="177">
        <v>4</v>
      </c>
      <c r="AB18" s="177">
        <v>1</v>
      </c>
      <c r="AC18" s="177">
        <v>16</v>
      </c>
      <c r="AD18" s="177">
        <v>14</v>
      </c>
      <c r="AE18" s="177">
        <v>9</v>
      </c>
      <c r="AF18" s="177">
        <v>13</v>
      </c>
      <c r="AG18" s="177">
        <v>8</v>
      </c>
      <c r="AH18" s="177">
        <v>6</v>
      </c>
      <c r="AI18" s="177">
        <v>1</v>
      </c>
      <c r="AJ18" s="177">
        <v>9</v>
      </c>
      <c r="AK18" s="177">
        <v>7</v>
      </c>
      <c r="AL18" s="177">
        <v>5</v>
      </c>
      <c r="AM18" s="177">
        <v>6</v>
      </c>
      <c r="AN18" s="177">
        <v>1</v>
      </c>
      <c r="AO18" s="177">
        <v>15</v>
      </c>
      <c r="AP18" s="177">
        <v>0</v>
      </c>
      <c r="AQ18" s="177">
        <v>1</v>
      </c>
      <c r="AR18" s="177">
        <v>6</v>
      </c>
      <c r="AT18" s="48">
        <f t="shared" si="10"/>
        <v>0</v>
      </c>
      <c r="AU18" s="48">
        <f t="shared" si="7"/>
        <v>174</v>
      </c>
      <c r="AV18" s="48">
        <f t="shared" si="8"/>
        <v>12</v>
      </c>
      <c r="AW18" s="48">
        <f t="shared" si="0"/>
        <v>57</v>
      </c>
      <c r="AX18" s="48">
        <f t="shared" si="1"/>
        <v>61</v>
      </c>
      <c r="AY18" s="48">
        <f t="shared" si="2"/>
        <v>60</v>
      </c>
      <c r="AZ18" s="48">
        <f t="shared" si="3"/>
        <v>16</v>
      </c>
      <c r="BA18" s="49">
        <f t="shared" si="4"/>
        <v>19</v>
      </c>
      <c r="BB18" s="48">
        <f t="shared" si="5"/>
        <v>22</v>
      </c>
      <c r="BC18" s="65">
        <f t="shared" si="9"/>
        <v>421</v>
      </c>
    </row>
    <row r="19" spans="1:55" x14ac:dyDescent="0.25">
      <c r="A19" s="176">
        <f>+METAS!A19</f>
        <v>16</v>
      </c>
      <c r="B19" s="179" t="str">
        <f>+METAS!B19</f>
        <v>NIÑOS  DE 24 MESES DE EDAD CON SUPLEMENTO DE HIERRO Y OTROS MICRONUTRIENTES</v>
      </c>
      <c r="C19" s="178" t="str">
        <f>+METAS!C19</f>
        <v>NUTRICIÓN</v>
      </c>
      <c r="D19" s="177">
        <v>0</v>
      </c>
      <c r="E19" s="177">
        <v>0</v>
      </c>
      <c r="F19" s="177">
        <v>5</v>
      </c>
      <c r="G19" s="177">
        <v>2</v>
      </c>
      <c r="H19" s="177">
        <v>0</v>
      </c>
      <c r="I19" s="177">
        <v>0</v>
      </c>
      <c r="J19" s="177">
        <v>4</v>
      </c>
      <c r="K19" s="177">
        <v>1</v>
      </c>
      <c r="L19" s="177">
        <v>0</v>
      </c>
      <c r="M19" s="177">
        <v>0</v>
      </c>
      <c r="N19" s="177">
        <v>0</v>
      </c>
      <c r="O19" s="177">
        <v>0</v>
      </c>
      <c r="P19" s="177">
        <v>2</v>
      </c>
      <c r="Q19" s="177">
        <v>0</v>
      </c>
      <c r="R19" s="177">
        <v>0</v>
      </c>
      <c r="S19" s="177">
        <v>15</v>
      </c>
      <c r="T19" s="177">
        <v>0</v>
      </c>
      <c r="U19" s="177">
        <v>3</v>
      </c>
      <c r="V19" s="177">
        <v>3</v>
      </c>
      <c r="W19" s="177">
        <v>0</v>
      </c>
      <c r="X19" s="177">
        <v>2</v>
      </c>
      <c r="Y19" s="177">
        <v>0</v>
      </c>
      <c r="Z19" s="177">
        <v>4</v>
      </c>
      <c r="AA19" s="177">
        <v>0</v>
      </c>
      <c r="AB19" s="177">
        <v>1</v>
      </c>
      <c r="AC19" s="177">
        <v>0</v>
      </c>
      <c r="AD19" s="177">
        <v>0</v>
      </c>
      <c r="AE19" s="177">
        <v>6</v>
      </c>
      <c r="AF19" s="177">
        <v>4</v>
      </c>
      <c r="AG19" s="177">
        <v>1</v>
      </c>
      <c r="AH19" s="177">
        <v>3</v>
      </c>
      <c r="AI19" s="177">
        <v>0</v>
      </c>
      <c r="AJ19" s="177">
        <v>1</v>
      </c>
      <c r="AK19" s="177">
        <v>1</v>
      </c>
      <c r="AL19" s="177">
        <v>3</v>
      </c>
      <c r="AM19" s="177">
        <v>0</v>
      </c>
      <c r="AN19" s="177">
        <v>0</v>
      </c>
      <c r="AO19" s="177">
        <v>3</v>
      </c>
      <c r="AP19" s="177">
        <v>0</v>
      </c>
      <c r="AQ19" s="177">
        <v>0</v>
      </c>
      <c r="AR19" s="177">
        <v>0</v>
      </c>
      <c r="AT19" s="48">
        <f t="shared" si="10"/>
        <v>0</v>
      </c>
      <c r="AU19" s="48">
        <f t="shared" si="7"/>
        <v>12</v>
      </c>
      <c r="AV19" s="48">
        <f t="shared" si="8"/>
        <v>2</v>
      </c>
      <c r="AW19" s="48">
        <f>+SUM(S19:V19)</f>
        <v>21</v>
      </c>
      <c r="AX19" s="48">
        <f t="shared" si="1"/>
        <v>7</v>
      </c>
      <c r="AY19" s="48">
        <f t="shared" si="2"/>
        <v>11</v>
      </c>
      <c r="AZ19" s="48">
        <f t="shared" si="3"/>
        <v>4</v>
      </c>
      <c r="BA19" s="49">
        <f t="shared" si="4"/>
        <v>4</v>
      </c>
      <c r="BB19" s="48">
        <f t="shared" si="5"/>
        <v>3</v>
      </c>
      <c r="BC19" s="65">
        <f t="shared" si="9"/>
        <v>64</v>
      </c>
    </row>
    <row r="20" spans="1:55" x14ac:dyDescent="0.25">
      <c r="A20" s="176">
        <f>+METAS!A20</f>
        <v>17</v>
      </c>
      <c r="B20" s="176" t="str">
        <f>+METAS!B20</f>
        <v>NIÑOS MENORES DE 36 MESES DE EDAD CON SUPLEMENTO DE HIERRO Y OTROS MICRONUTRIENTES</v>
      </c>
      <c r="C20" s="175" t="str">
        <f>+METAS!C20</f>
        <v>NUTRICIÓN</v>
      </c>
      <c r="D20" s="177">
        <v>0</v>
      </c>
      <c r="E20" s="177">
        <v>0</v>
      </c>
      <c r="F20" s="177">
        <v>119</v>
      </c>
      <c r="G20" s="177">
        <v>11</v>
      </c>
      <c r="H20" s="177">
        <v>4</v>
      </c>
      <c r="I20" s="177">
        <v>2</v>
      </c>
      <c r="J20" s="177">
        <v>27</v>
      </c>
      <c r="K20" s="177">
        <v>3</v>
      </c>
      <c r="L20" s="177">
        <v>2</v>
      </c>
      <c r="M20" s="177">
        <v>6</v>
      </c>
      <c r="N20" s="177">
        <v>12</v>
      </c>
      <c r="O20" s="177">
        <v>0</v>
      </c>
      <c r="P20" s="177">
        <v>6</v>
      </c>
      <c r="Q20" s="177">
        <v>2</v>
      </c>
      <c r="R20" s="177">
        <v>6</v>
      </c>
      <c r="S20" s="177">
        <v>41</v>
      </c>
      <c r="T20" s="177">
        <v>8</v>
      </c>
      <c r="U20" s="177">
        <v>9</v>
      </c>
      <c r="V20" s="177">
        <v>20</v>
      </c>
      <c r="W20" s="177">
        <v>9</v>
      </c>
      <c r="X20" s="177">
        <v>36</v>
      </c>
      <c r="Y20" s="177">
        <v>0</v>
      </c>
      <c r="Z20" s="177">
        <v>17</v>
      </c>
      <c r="AA20" s="177">
        <v>4</v>
      </c>
      <c r="AB20" s="177">
        <v>2</v>
      </c>
      <c r="AC20" s="177">
        <v>16</v>
      </c>
      <c r="AD20" s="177">
        <v>14</v>
      </c>
      <c r="AE20" s="177">
        <v>15</v>
      </c>
      <c r="AF20" s="177">
        <v>17</v>
      </c>
      <c r="AG20" s="177">
        <v>9</v>
      </c>
      <c r="AH20" s="177">
        <v>9</v>
      </c>
      <c r="AI20" s="177">
        <v>1</v>
      </c>
      <c r="AJ20" s="177">
        <v>10</v>
      </c>
      <c r="AK20" s="177">
        <v>8</v>
      </c>
      <c r="AL20" s="177">
        <v>8</v>
      </c>
      <c r="AM20" s="177">
        <v>6</v>
      </c>
      <c r="AN20" s="177">
        <v>1</v>
      </c>
      <c r="AO20" s="177">
        <v>18</v>
      </c>
      <c r="AP20" s="177">
        <v>0</v>
      </c>
      <c r="AQ20" s="177">
        <v>1</v>
      </c>
      <c r="AR20" s="177">
        <v>6</v>
      </c>
      <c r="AT20" s="48">
        <f t="shared" si="10"/>
        <v>0</v>
      </c>
      <c r="AU20" s="48">
        <f t="shared" si="7"/>
        <v>186</v>
      </c>
      <c r="AV20" s="48">
        <f t="shared" si="8"/>
        <v>14</v>
      </c>
      <c r="AW20" s="48">
        <f t="shared" si="0"/>
        <v>78</v>
      </c>
      <c r="AX20" s="48">
        <f t="shared" si="1"/>
        <v>68</v>
      </c>
      <c r="AY20" s="48">
        <f t="shared" si="2"/>
        <v>71</v>
      </c>
      <c r="AZ20" s="48">
        <f t="shared" si="3"/>
        <v>20</v>
      </c>
      <c r="BA20" s="49">
        <f t="shared" si="4"/>
        <v>23</v>
      </c>
      <c r="BB20" s="48">
        <f t="shared" si="5"/>
        <v>25</v>
      </c>
      <c r="BC20" s="65">
        <f t="shared" si="9"/>
        <v>485</v>
      </c>
    </row>
    <row r="21" spans="1:55" x14ac:dyDescent="0.25">
      <c r="A21" s="176">
        <f>+METAS!A21</f>
        <v>18</v>
      </c>
      <c r="B21" s="179" t="str">
        <f>+METAS!B21</f>
        <v>NIÑOS MENORES DE UN AÑO  ( 6 A 11 MESES) CON  SUPLEMENTO DE VITAMINA A</v>
      </c>
      <c r="C21" s="178" t="str">
        <f>+METAS!C21</f>
        <v>NUTRICIÓN</v>
      </c>
      <c r="D21" s="177">
        <v>0</v>
      </c>
      <c r="E21" s="177">
        <v>0</v>
      </c>
      <c r="F21" s="177">
        <v>225</v>
      </c>
      <c r="G21" s="177">
        <v>4</v>
      </c>
      <c r="H21" s="177">
        <v>10</v>
      </c>
      <c r="I21" s="177">
        <v>6</v>
      </c>
      <c r="J21" s="177">
        <v>7</v>
      </c>
      <c r="K21" s="177">
        <v>0</v>
      </c>
      <c r="L21" s="177">
        <v>17</v>
      </c>
      <c r="M21" s="177">
        <v>8</v>
      </c>
      <c r="N21" s="177">
        <v>15</v>
      </c>
      <c r="O21" s="177">
        <v>0</v>
      </c>
      <c r="P21" s="177">
        <v>1</v>
      </c>
      <c r="Q21" s="177">
        <v>7</v>
      </c>
      <c r="R21" s="177">
        <v>5</v>
      </c>
      <c r="S21" s="177">
        <v>19</v>
      </c>
      <c r="T21" s="177">
        <v>10</v>
      </c>
      <c r="U21" s="177">
        <v>9</v>
      </c>
      <c r="V21" s="177">
        <v>7</v>
      </c>
      <c r="W21" s="177">
        <v>0</v>
      </c>
      <c r="X21" s="177">
        <v>5</v>
      </c>
      <c r="Y21" s="177">
        <v>10</v>
      </c>
      <c r="Z21" s="177">
        <v>13</v>
      </c>
      <c r="AA21" s="177">
        <v>2</v>
      </c>
      <c r="AB21" s="177">
        <v>5</v>
      </c>
      <c r="AC21" s="177">
        <v>46</v>
      </c>
      <c r="AD21" s="177">
        <v>9</v>
      </c>
      <c r="AE21" s="177">
        <v>19</v>
      </c>
      <c r="AF21" s="177">
        <v>13</v>
      </c>
      <c r="AG21" s="177">
        <v>16</v>
      </c>
      <c r="AH21" s="177">
        <v>38</v>
      </c>
      <c r="AI21" s="177">
        <v>10</v>
      </c>
      <c r="AJ21" s="177">
        <v>7</v>
      </c>
      <c r="AK21" s="177">
        <v>46</v>
      </c>
      <c r="AL21" s="177">
        <v>4</v>
      </c>
      <c r="AM21" s="177">
        <v>6</v>
      </c>
      <c r="AN21" s="177">
        <v>3</v>
      </c>
      <c r="AO21" s="177">
        <v>22</v>
      </c>
      <c r="AP21" s="177">
        <v>4</v>
      </c>
      <c r="AQ21" s="177">
        <v>6</v>
      </c>
      <c r="AR21" s="177">
        <v>5</v>
      </c>
      <c r="AT21" s="48">
        <f t="shared" si="10"/>
        <v>0</v>
      </c>
      <c r="AU21" s="48">
        <f t="shared" si="7"/>
        <v>292</v>
      </c>
      <c r="AV21" s="48">
        <f t="shared" si="8"/>
        <v>13</v>
      </c>
      <c r="AW21" s="48">
        <f t="shared" si="0"/>
        <v>45</v>
      </c>
      <c r="AX21" s="48">
        <f t="shared" si="1"/>
        <v>35</v>
      </c>
      <c r="AY21" s="48">
        <f t="shared" si="2"/>
        <v>103</v>
      </c>
      <c r="AZ21" s="48">
        <f t="shared" si="3"/>
        <v>55</v>
      </c>
      <c r="BA21" s="49">
        <f t="shared" si="4"/>
        <v>59</v>
      </c>
      <c r="BB21" s="48">
        <f t="shared" si="5"/>
        <v>37</v>
      </c>
      <c r="BC21" s="65">
        <f t="shared" si="9"/>
        <v>639</v>
      </c>
    </row>
    <row r="22" spans="1:55" x14ac:dyDescent="0.25">
      <c r="A22" s="176">
        <f>+METAS!A22</f>
        <v>19</v>
      </c>
      <c r="B22" s="176" t="str">
        <f>+METAS!B22</f>
        <v xml:space="preserve">NIÑOS  DE 12 A 59 MESES CON  SUPLEMENTO DE VITAMINA A  </v>
      </c>
      <c r="C22" s="175" t="str">
        <f>+METAS!C22</f>
        <v>NUTRICIÓN</v>
      </c>
      <c r="D22" s="177">
        <v>0</v>
      </c>
      <c r="E22" s="177">
        <v>0</v>
      </c>
      <c r="F22" s="177">
        <v>437</v>
      </c>
      <c r="G22" s="177">
        <v>44</v>
      </c>
      <c r="H22" s="177">
        <v>18</v>
      </c>
      <c r="I22" s="177">
        <v>48</v>
      </c>
      <c r="J22" s="177">
        <v>43</v>
      </c>
      <c r="K22" s="177">
        <v>2</v>
      </c>
      <c r="L22" s="177">
        <v>17</v>
      </c>
      <c r="M22" s="177">
        <v>34</v>
      </c>
      <c r="N22" s="177">
        <v>68</v>
      </c>
      <c r="O22" s="177">
        <v>65</v>
      </c>
      <c r="P22" s="177">
        <v>41</v>
      </c>
      <c r="Q22" s="177">
        <v>20</v>
      </c>
      <c r="R22" s="177">
        <v>36</v>
      </c>
      <c r="S22" s="177">
        <v>33</v>
      </c>
      <c r="T22" s="177">
        <v>23</v>
      </c>
      <c r="U22" s="177">
        <v>22</v>
      </c>
      <c r="V22" s="177">
        <v>58</v>
      </c>
      <c r="W22" s="177">
        <v>4</v>
      </c>
      <c r="X22" s="177">
        <v>81</v>
      </c>
      <c r="Y22" s="177">
        <v>0</v>
      </c>
      <c r="Z22" s="177">
        <v>5</v>
      </c>
      <c r="AA22" s="177">
        <v>0</v>
      </c>
      <c r="AB22" s="177">
        <v>1</v>
      </c>
      <c r="AC22" s="177">
        <v>104</v>
      </c>
      <c r="AD22" s="177">
        <v>31</v>
      </c>
      <c r="AE22" s="177">
        <v>43</v>
      </c>
      <c r="AF22" s="177">
        <v>46</v>
      </c>
      <c r="AG22" s="177">
        <v>35</v>
      </c>
      <c r="AH22" s="177">
        <v>81</v>
      </c>
      <c r="AI22" s="177">
        <v>13</v>
      </c>
      <c r="AJ22" s="177">
        <v>26</v>
      </c>
      <c r="AK22" s="177">
        <v>72</v>
      </c>
      <c r="AL22" s="177">
        <v>15</v>
      </c>
      <c r="AM22" s="177">
        <v>25</v>
      </c>
      <c r="AN22" s="177">
        <v>5</v>
      </c>
      <c r="AO22" s="177">
        <v>18</v>
      </c>
      <c r="AP22" s="177">
        <v>2</v>
      </c>
      <c r="AQ22" s="177">
        <v>10</v>
      </c>
      <c r="AR22" s="177">
        <v>7</v>
      </c>
      <c r="AT22" s="48">
        <f t="shared" si="10"/>
        <v>0</v>
      </c>
      <c r="AU22" s="48">
        <f t="shared" si="7"/>
        <v>776</v>
      </c>
      <c r="AV22" s="48">
        <f t="shared" si="8"/>
        <v>97</v>
      </c>
      <c r="AW22" s="48">
        <f t="shared" si="0"/>
        <v>136</v>
      </c>
      <c r="AX22" s="48">
        <f t="shared" si="1"/>
        <v>91</v>
      </c>
      <c r="AY22" s="48">
        <f t="shared" si="2"/>
        <v>259</v>
      </c>
      <c r="AZ22" s="48">
        <f t="shared" si="3"/>
        <v>120</v>
      </c>
      <c r="BA22" s="49">
        <f t="shared" si="4"/>
        <v>117</v>
      </c>
      <c r="BB22" s="48">
        <f t="shared" si="5"/>
        <v>37</v>
      </c>
      <c r="BC22" s="65">
        <f t="shared" si="9"/>
        <v>1633</v>
      </c>
    </row>
    <row r="23" spans="1:55" x14ac:dyDescent="0.25">
      <c r="A23" s="176">
        <f>+METAS!A23</f>
        <v>20</v>
      </c>
      <c r="B23" s="179" t="str">
        <f>+METAS!B23</f>
        <v>NIÑO MENOR DE 5 AÑOS CON SUPLEMENTO DE VITAMINA A</v>
      </c>
      <c r="C23" s="178" t="str">
        <f>+METAS!C23</f>
        <v>NUTRICIÓN</v>
      </c>
      <c r="D23" s="177">
        <v>0</v>
      </c>
      <c r="E23" s="177">
        <v>0</v>
      </c>
      <c r="F23" s="177">
        <v>285</v>
      </c>
      <c r="G23" s="177">
        <v>33</v>
      </c>
      <c r="H23" s="177">
        <v>19</v>
      </c>
      <c r="I23" s="177">
        <v>35</v>
      </c>
      <c r="J23" s="177">
        <v>50</v>
      </c>
      <c r="K23" s="177">
        <v>2</v>
      </c>
      <c r="L23" s="177">
        <v>10</v>
      </c>
      <c r="M23" s="177">
        <v>15</v>
      </c>
      <c r="N23" s="177">
        <v>73</v>
      </c>
      <c r="O23" s="177">
        <v>34</v>
      </c>
      <c r="P23" s="177">
        <v>16</v>
      </c>
      <c r="Q23" s="177">
        <v>1</v>
      </c>
      <c r="R23" s="177">
        <v>24</v>
      </c>
      <c r="S23" s="177">
        <v>20</v>
      </c>
      <c r="T23" s="177">
        <v>6</v>
      </c>
      <c r="U23" s="177">
        <v>10</v>
      </c>
      <c r="V23" s="177">
        <v>1</v>
      </c>
      <c r="W23" s="177">
        <v>0</v>
      </c>
      <c r="X23" s="177">
        <v>1</v>
      </c>
      <c r="Y23" s="177">
        <v>6</v>
      </c>
      <c r="Z23" s="177">
        <v>4</v>
      </c>
      <c r="AA23" s="177">
        <v>0</v>
      </c>
      <c r="AB23" s="177">
        <v>6</v>
      </c>
      <c r="AC23" s="177">
        <v>1</v>
      </c>
      <c r="AD23" s="177">
        <v>0</v>
      </c>
      <c r="AE23" s="177">
        <v>1</v>
      </c>
      <c r="AF23" s="177">
        <v>0</v>
      </c>
      <c r="AG23" s="177">
        <v>7</v>
      </c>
      <c r="AH23" s="177">
        <v>57</v>
      </c>
      <c r="AI23" s="177">
        <v>8</v>
      </c>
      <c r="AJ23" s="177">
        <v>28</v>
      </c>
      <c r="AK23" s="177">
        <v>51</v>
      </c>
      <c r="AL23" s="177">
        <v>12</v>
      </c>
      <c r="AM23" s="177">
        <v>16</v>
      </c>
      <c r="AN23" s="177">
        <v>7</v>
      </c>
      <c r="AO23" s="177">
        <v>9</v>
      </c>
      <c r="AP23" s="177">
        <v>0</v>
      </c>
      <c r="AQ23" s="177">
        <v>0</v>
      </c>
      <c r="AR23" s="177">
        <v>0</v>
      </c>
      <c r="AT23" s="48">
        <f t="shared" si="10"/>
        <v>0</v>
      </c>
      <c r="AU23" s="48">
        <f t="shared" si="7"/>
        <v>556</v>
      </c>
      <c r="AV23" s="48">
        <f t="shared" si="8"/>
        <v>41</v>
      </c>
      <c r="AW23" s="48">
        <f t="shared" si="0"/>
        <v>37</v>
      </c>
      <c r="AX23" s="48">
        <f t="shared" si="1"/>
        <v>17</v>
      </c>
      <c r="AY23" s="48">
        <f t="shared" si="2"/>
        <v>9</v>
      </c>
      <c r="AZ23" s="48">
        <f t="shared" si="3"/>
        <v>93</v>
      </c>
      <c r="BA23" s="49">
        <f t="shared" si="4"/>
        <v>86</v>
      </c>
      <c r="BB23" s="48">
        <f t="shared" si="5"/>
        <v>9</v>
      </c>
      <c r="BC23" s="65">
        <f t="shared" si="9"/>
        <v>848</v>
      </c>
    </row>
    <row r="24" spans="1:55" x14ac:dyDescent="0.25">
      <c r="A24" s="176">
        <f>+METAS!A24</f>
        <v>21</v>
      </c>
      <c r="B24" s="176" t="str">
        <f>+METAS!B24</f>
        <v>NIÑOS DE 6 A 11 MESES DE EDAD CON DOSAJE DE HEMOGLOBINA</v>
      </c>
      <c r="C24" s="175" t="str">
        <f>+METAS!C24</f>
        <v>NUTRICIÓN</v>
      </c>
      <c r="D24" s="177">
        <v>0</v>
      </c>
      <c r="E24" s="177">
        <v>0</v>
      </c>
      <c r="F24" s="177">
        <v>243</v>
      </c>
      <c r="G24" s="177">
        <v>15</v>
      </c>
      <c r="H24" s="177">
        <v>8</v>
      </c>
      <c r="I24" s="177">
        <v>12</v>
      </c>
      <c r="J24" s="177">
        <v>28</v>
      </c>
      <c r="K24" s="177">
        <v>0</v>
      </c>
      <c r="L24" s="177">
        <v>14</v>
      </c>
      <c r="M24" s="177">
        <v>7</v>
      </c>
      <c r="N24" s="177">
        <v>15</v>
      </c>
      <c r="O24" s="177">
        <v>41</v>
      </c>
      <c r="P24" s="177">
        <v>16</v>
      </c>
      <c r="Q24" s="177">
        <v>10</v>
      </c>
      <c r="R24" s="177">
        <v>18</v>
      </c>
      <c r="S24" s="177">
        <v>19</v>
      </c>
      <c r="T24" s="177">
        <v>8</v>
      </c>
      <c r="U24" s="177">
        <v>6</v>
      </c>
      <c r="V24" s="177">
        <v>13</v>
      </c>
      <c r="W24" s="177">
        <v>30</v>
      </c>
      <c r="X24" s="177">
        <v>159</v>
      </c>
      <c r="Y24" s="177">
        <v>12</v>
      </c>
      <c r="Z24" s="177">
        <v>32</v>
      </c>
      <c r="AA24" s="177">
        <v>9</v>
      </c>
      <c r="AB24" s="177">
        <v>19</v>
      </c>
      <c r="AC24" s="177">
        <v>42</v>
      </c>
      <c r="AD24" s="177">
        <v>9</v>
      </c>
      <c r="AE24" s="177">
        <v>18</v>
      </c>
      <c r="AF24" s="177">
        <v>14</v>
      </c>
      <c r="AG24" s="177">
        <v>16</v>
      </c>
      <c r="AH24" s="177">
        <v>54</v>
      </c>
      <c r="AI24" s="177">
        <v>11</v>
      </c>
      <c r="AJ24" s="177">
        <v>9</v>
      </c>
      <c r="AK24" s="177">
        <v>27</v>
      </c>
      <c r="AL24" s="177">
        <v>2</v>
      </c>
      <c r="AM24" s="177">
        <v>6</v>
      </c>
      <c r="AN24" s="177">
        <v>4</v>
      </c>
      <c r="AO24" s="177">
        <v>43</v>
      </c>
      <c r="AP24" s="177">
        <v>9</v>
      </c>
      <c r="AQ24" s="177">
        <v>4</v>
      </c>
      <c r="AR24" s="177">
        <v>17</v>
      </c>
      <c r="AT24" s="48">
        <f t="shared" si="10"/>
        <v>0</v>
      </c>
      <c r="AU24" s="48">
        <f t="shared" si="7"/>
        <v>383</v>
      </c>
      <c r="AV24" s="48">
        <f t="shared" si="8"/>
        <v>44</v>
      </c>
      <c r="AW24" s="48">
        <f t="shared" si="0"/>
        <v>46</v>
      </c>
      <c r="AX24" s="48">
        <f t="shared" si="1"/>
        <v>261</v>
      </c>
      <c r="AY24" s="48">
        <f t="shared" si="2"/>
        <v>99</v>
      </c>
      <c r="AZ24" s="48">
        <f t="shared" si="3"/>
        <v>74</v>
      </c>
      <c r="BA24" s="49">
        <f t="shared" si="4"/>
        <v>39</v>
      </c>
      <c r="BB24" s="48">
        <f t="shared" si="5"/>
        <v>73</v>
      </c>
      <c r="BC24" s="65">
        <f t="shared" si="9"/>
        <v>1019</v>
      </c>
    </row>
    <row r="25" spans="1:55" x14ac:dyDescent="0.25">
      <c r="A25" s="176">
        <f>+METAS!A25</f>
        <v>22</v>
      </c>
      <c r="B25" s="179" t="str">
        <f>+METAS!B25</f>
        <v>NIÑOS DE 12 A 23 MESES DE EDAD CON DOSAJE DE HEMOGLOBINA</v>
      </c>
      <c r="C25" s="178" t="str">
        <f>+METAS!C25</f>
        <v>NUTRICIÓN</v>
      </c>
      <c r="D25" s="177">
        <v>0</v>
      </c>
      <c r="E25" s="177">
        <v>0</v>
      </c>
      <c r="F25" s="177">
        <v>298</v>
      </c>
      <c r="G25" s="177">
        <v>17</v>
      </c>
      <c r="H25" s="177">
        <v>18</v>
      </c>
      <c r="I25" s="177">
        <v>17</v>
      </c>
      <c r="J25" s="177">
        <v>44</v>
      </c>
      <c r="K25" s="177">
        <v>2</v>
      </c>
      <c r="L25" s="177">
        <v>8</v>
      </c>
      <c r="M25" s="177">
        <v>16</v>
      </c>
      <c r="N25" s="177">
        <v>37</v>
      </c>
      <c r="O25" s="177">
        <v>44</v>
      </c>
      <c r="P25" s="177">
        <v>10</v>
      </c>
      <c r="Q25" s="177">
        <v>2</v>
      </c>
      <c r="R25" s="177">
        <v>3</v>
      </c>
      <c r="S25" s="177">
        <v>46</v>
      </c>
      <c r="T25" s="177">
        <v>9</v>
      </c>
      <c r="U25" s="177">
        <v>19</v>
      </c>
      <c r="V25" s="177">
        <v>27</v>
      </c>
      <c r="W25" s="177">
        <v>45</v>
      </c>
      <c r="X25" s="177">
        <v>178</v>
      </c>
      <c r="Y25" s="177">
        <v>14</v>
      </c>
      <c r="Z25" s="177">
        <v>33</v>
      </c>
      <c r="AA25" s="177">
        <v>9</v>
      </c>
      <c r="AB25" s="177">
        <v>14</v>
      </c>
      <c r="AC25" s="177">
        <v>54</v>
      </c>
      <c r="AD25" s="177">
        <v>22</v>
      </c>
      <c r="AE25" s="177">
        <v>21</v>
      </c>
      <c r="AF25" s="177">
        <v>26</v>
      </c>
      <c r="AG25" s="177">
        <v>29</v>
      </c>
      <c r="AH25" s="177">
        <v>76</v>
      </c>
      <c r="AI25" s="177">
        <v>12</v>
      </c>
      <c r="AJ25" s="177">
        <v>22</v>
      </c>
      <c r="AK25" s="177">
        <v>33</v>
      </c>
      <c r="AL25" s="177">
        <v>6</v>
      </c>
      <c r="AM25" s="177">
        <v>8</v>
      </c>
      <c r="AN25" s="177">
        <v>9</v>
      </c>
      <c r="AO25" s="177">
        <v>45</v>
      </c>
      <c r="AP25" s="177">
        <v>4</v>
      </c>
      <c r="AQ25" s="177">
        <v>4</v>
      </c>
      <c r="AR25" s="177">
        <v>22</v>
      </c>
      <c r="AT25" s="48">
        <f t="shared" si="10"/>
        <v>0</v>
      </c>
      <c r="AU25" s="48">
        <f t="shared" si="7"/>
        <v>501</v>
      </c>
      <c r="AV25" s="48">
        <f t="shared" si="8"/>
        <v>15</v>
      </c>
      <c r="AW25" s="48">
        <f t="shared" si="0"/>
        <v>101</v>
      </c>
      <c r="AX25" s="48">
        <f t="shared" si="1"/>
        <v>293</v>
      </c>
      <c r="AY25" s="48">
        <f t="shared" si="2"/>
        <v>152</v>
      </c>
      <c r="AZ25" s="48">
        <f t="shared" si="3"/>
        <v>110</v>
      </c>
      <c r="BA25" s="49">
        <f t="shared" si="4"/>
        <v>56</v>
      </c>
      <c r="BB25" s="48">
        <f t="shared" si="5"/>
        <v>75</v>
      </c>
      <c r="BC25" s="65">
        <f t="shared" si="9"/>
        <v>1303</v>
      </c>
    </row>
    <row r="26" spans="1:55" x14ac:dyDescent="0.25">
      <c r="A26" s="176">
        <f>+METAS!A26</f>
        <v>23</v>
      </c>
      <c r="B26" s="176" t="str">
        <f>+METAS!B26</f>
        <v>NIÑOS DE 24 A 35 MESES DE EDAD CON DOSAJE DE HEMOGLOBINA</v>
      </c>
      <c r="C26" s="175" t="str">
        <f>+METAS!C26</f>
        <v>NUTRICIÓN</v>
      </c>
      <c r="D26" s="177">
        <v>0</v>
      </c>
      <c r="E26" s="177">
        <v>0</v>
      </c>
      <c r="F26" s="177">
        <v>222</v>
      </c>
      <c r="G26" s="177">
        <v>11</v>
      </c>
      <c r="H26" s="177">
        <v>7</v>
      </c>
      <c r="I26" s="177">
        <v>12</v>
      </c>
      <c r="J26" s="177">
        <v>13</v>
      </c>
      <c r="K26" s="177">
        <v>5</v>
      </c>
      <c r="L26" s="177">
        <v>8</v>
      </c>
      <c r="M26" s="177">
        <v>9</v>
      </c>
      <c r="N26" s="177">
        <v>16</v>
      </c>
      <c r="O26" s="177">
        <v>28</v>
      </c>
      <c r="P26" s="177">
        <v>2</v>
      </c>
      <c r="Q26" s="177">
        <v>2</v>
      </c>
      <c r="R26" s="177">
        <v>10</v>
      </c>
      <c r="S26" s="177">
        <v>21</v>
      </c>
      <c r="T26" s="177">
        <v>8</v>
      </c>
      <c r="U26" s="177">
        <v>6</v>
      </c>
      <c r="V26" s="177">
        <v>10</v>
      </c>
      <c r="W26" s="177">
        <v>19</v>
      </c>
      <c r="X26" s="177">
        <v>98</v>
      </c>
      <c r="Y26" s="177">
        <v>6</v>
      </c>
      <c r="Z26" s="177">
        <v>24</v>
      </c>
      <c r="AA26" s="177">
        <v>6</v>
      </c>
      <c r="AB26" s="177">
        <v>11</v>
      </c>
      <c r="AC26" s="177">
        <v>34</v>
      </c>
      <c r="AD26" s="177">
        <v>6</v>
      </c>
      <c r="AE26" s="177">
        <v>12</v>
      </c>
      <c r="AF26" s="177">
        <v>9</v>
      </c>
      <c r="AG26" s="177">
        <v>14</v>
      </c>
      <c r="AH26" s="177">
        <v>40</v>
      </c>
      <c r="AI26" s="177">
        <v>16</v>
      </c>
      <c r="AJ26" s="177">
        <v>8</v>
      </c>
      <c r="AK26" s="177">
        <v>38</v>
      </c>
      <c r="AL26" s="177">
        <v>3</v>
      </c>
      <c r="AM26" s="177">
        <v>3</v>
      </c>
      <c r="AN26" s="177">
        <v>1</v>
      </c>
      <c r="AO26" s="177">
        <v>14</v>
      </c>
      <c r="AP26" s="177">
        <v>7</v>
      </c>
      <c r="AQ26" s="177">
        <v>12</v>
      </c>
      <c r="AR26" s="177">
        <v>9</v>
      </c>
      <c r="AT26" s="48">
        <f t="shared" si="10"/>
        <v>0</v>
      </c>
      <c r="AU26" s="48">
        <f t="shared" si="7"/>
        <v>331</v>
      </c>
      <c r="AV26" s="48">
        <f t="shared" si="8"/>
        <v>14</v>
      </c>
      <c r="AW26" s="48">
        <f t="shared" si="0"/>
        <v>45</v>
      </c>
      <c r="AX26" s="48">
        <f t="shared" si="1"/>
        <v>164</v>
      </c>
      <c r="AY26" s="48">
        <f t="shared" si="2"/>
        <v>75</v>
      </c>
      <c r="AZ26" s="48">
        <f t="shared" si="3"/>
        <v>64</v>
      </c>
      <c r="BA26" s="49">
        <f t="shared" si="4"/>
        <v>45</v>
      </c>
      <c r="BB26" s="48">
        <f t="shared" si="5"/>
        <v>42</v>
      </c>
      <c r="BC26" s="65">
        <f t="shared" si="9"/>
        <v>780</v>
      </c>
    </row>
    <row r="27" spans="1:55" x14ac:dyDescent="0.25">
      <c r="A27" s="176">
        <f>+METAS!A27</f>
        <v>24</v>
      </c>
      <c r="B27" s="179" t="str">
        <f>+METAS!B27</f>
        <v>NIÑOS DE 6 A 35 MESES DE EDAD CON DOSAJE DE HEMOGLOBINA</v>
      </c>
      <c r="C27" s="178" t="str">
        <f>+METAS!C27</f>
        <v>NUTRICIÓN</v>
      </c>
      <c r="D27" s="177">
        <v>0</v>
      </c>
      <c r="E27" s="177">
        <v>0</v>
      </c>
      <c r="F27" s="177">
        <v>763</v>
      </c>
      <c r="G27" s="177">
        <v>43</v>
      </c>
      <c r="H27" s="177">
        <v>33</v>
      </c>
      <c r="I27" s="177">
        <v>41</v>
      </c>
      <c r="J27" s="177">
        <v>85</v>
      </c>
      <c r="K27" s="177">
        <v>7</v>
      </c>
      <c r="L27" s="177">
        <v>30</v>
      </c>
      <c r="M27" s="177">
        <v>32</v>
      </c>
      <c r="N27" s="177">
        <v>68</v>
      </c>
      <c r="O27" s="177">
        <v>113</v>
      </c>
      <c r="P27" s="177">
        <v>28</v>
      </c>
      <c r="Q27" s="177">
        <v>14</v>
      </c>
      <c r="R27" s="177">
        <v>31</v>
      </c>
      <c r="S27" s="177">
        <v>86</v>
      </c>
      <c r="T27" s="177">
        <v>25</v>
      </c>
      <c r="U27" s="177">
        <v>31</v>
      </c>
      <c r="V27" s="177">
        <v>50</v>
      </c>
      <c r="W27" s="177">
        <v>94</v>
      </c>
      <c r="X27" s="177">
        <v>435</v>
      </c>
      <c r="Y27" s="177">
        <v>32</v>
      </c>
      <c r="Z27" s="177">
        <v>89</v>
      </c>
      <c r="AA27" s="177">
        <v>24</v>
      </c>
      <c r="AB27" s="177">
        <v>44</v>
      </c>
      <c r="AC27" s="177">
        <v>130</v>
      </c>
      <c r="AD27" s="177">
        <v>37</v>
      </c>
      <c r="AE27" s="177">
        <v>51</v>
      </c>
      <c r="AF27" s="177">
        <v>49</v>
      </c>
      <c r="AG27" s="177">
        <v>59</v>
      </c>
      <c r="AH27" s="177">
        <v>170</v>
      </c>
      <c r="AI27" s="177">
        <v>39</v>
      </c>
      <c r="AJ27" s="177">
        <v>39</v>
      </c>
      <c r="AK27" s="177">
        <v>98</v>
      </c>
      <c r="AL27" s="177">
        <v>11</v>
      </c>
      <c r="AM27" s="177">
        <v>17</v>
      </c>
      <c r="AN27" s="177">
        <v>14</v>
      </c>
      <c r="AO27" s="177">
        <v>102</v>
      </c>
      <c r="AP27" s="177">
        <v>20</v>
      </c>
      <c r="AQ27" s="177">
        <v>20</v>
      </c>
      <c r="AR27" s="177">
        <v>48</v>
      </c>
      <c r="AT27" s="48">
        <f t="shared" si="10"/>
        <v>0</v>
      </c>
      <c r="AU27" s="48">
        <f t="shared" si="7"/>
        <v>1215</v>
      </c>
      <c r="AV27" s="48">
        <f t="shared" si="8"/>
        <v>73</v>
      </c>
      <c r="AW27" s="48">
        <f t="shared" si="0"/>
        <v>192</v>
      </c>
      <c r="AX27" s="48">
        <f t="shared" si="1"/>
        <v>718</v>
      </c>
      <c r="AY27" s="48">
        <f t="shared" si="2"/>
        <v>326</v>
      </c>
      <c r="AZ27" s="48">
        <f t="shared" si="3"/>
        <v>248</v>
      </c>
      <c r="BA27" s="49">
        <f t="shared" si="4"/>
        <v>140</v>
      </c>
      <c r="BB27" s="48">
        <f t="shared" si="5"/>
        <v>190</v>
      </c>
      <c r="BC27" s="65">
        <f t="shared" si="9"/>
        <v>3102</v>
      </c>
    </row>
  </sheetData>
  <sheetProtection selectLockedCells="1"/>
  <conditionalFormatting sqref="B3:AR3">
    <cfRule type="expression" dxfId="39" priority="2">
      <formula>_xludf.MOD(_xludf.ROW(),2)=0</formula>
    </cfRule>
  </conditionalFormatting>
  <conditionalFormatting sqref="A3">
    <cfRule type="expression" dxfId="38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s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A Y V z M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z O x M N Y z s N G H C d r 4 Z u Y h F B g B H Q y S R R K 0 c S 7 N K S k t S r V L L d Y N c L X R h 3 F t 9 K F + s A M A A A D / / w M A U E s D B B Q A A g A I A A A A I Q A x H B z w q g A A A B w B A A A T A A A A R m 9 y b X V s Y X M v U 2 V j d G l v b j E u b Y S O M Q v C M B S E 9 0 L / Q 4 i L Q h G c S z Y X Q R H N W E p 4 T R 9 t I E 0 g L y 2 I + N + N F I e 4 e M v B w d 1 3 h D o a 7 5 h c / V A X B Y 0 Q s G c b 3 n e K w J k I w X h i i 4 I F n E a F S M S Z Y B Z j W b C k a z A D u p R c H v J 2 3 h 8 h Q g e E W 2 6 9 B j t 6 i r x i + V o K m j v G O T h p 3 G D x 2 x E x z N j u q n U 4 q 6 j s Q K K t 2 G c j 9 Y g T i F / A K e I k e P 6 6 f T U f U l s W x v 1 F 1 G 8 A A A D / / w M A U E s B A i 0 A F A A G A A g A A A A h A C r d q k D S A A A A N w E A A B M A A A A A A A A A A A A A A A A A A A A A A F t D b 2 5 0 Z W 5 0 X 1 R 5 c G V z X S 5 4 b W x Q S w E C L Q A U A A I A C A A A A C E A A Y V z M 6 0 A A A D 3 A A A A E g A A A A A A A A A A A A A A A A A L A w A A Q 2 9 u Z m l n L 1 B h Y 2 t h Z 2 U u e G 1 s U E s B A i 0 A F A A C A A g A A A A h A D E c H P C q A A A A H A E A A B M A A A A A A A A A A A A A A A A A 6 A M A A E Z v c m 1 1 b G F z L 1 N l Y 3 R p b 2 4 x L m 1 Q S w U G A A A A A A M A A w D C A A A A w w Q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o S A A A A A A A A 2 B I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k Y l 9 z Y W 5 p d G F y a W 9 z J T I w d l 9 h d m F u Y 2 V f Z W V z c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c t M T V U M j A 6 M j M 6 N D E u O D Y 1 O D M 0 M V o i L z 4 8 R W 5 0 c n k g V H l w Z T 0 i R m l s b E N v b H V t b l R 5 c G V z I i B W Y W x 1 Z T 0 i c 0 F n S U N B Z 0 l H Q m d Z Q 0 J n W T 0 i L z 4 8 R W 5 0 c n k g V H l w Z T 0 i R m l s b E N v b H V t b k 5 h b W V z I i B W Y W x 1 Z T 0 i c 1 s m c X V v d D t p Z G F y Z W E m c X V v d D s s J n F 1 b 3 Q 7 a W R p b m R p Y 2 F k b 3 I m c X V v d D s s J n F 1 b 3 Q 7 Y W 5 p b y Z x d W 9 0 O y w m c X V v d D t t Z X M m c X V v d D s s J n F 1 b 3 Q 7 Q 2 9 k a W d v X 0 1 p Y 3 J v U m V k J n F 1 b 3 Q 7 L C Z x d W 9 0 O 2 l u Z G l j Y W R v c i Z x d W 9 0 O y w m c X V v d D t O b 2 1 i c m V f R X N 0 Y W J s Z W N p b W l l b n R v J n F 1 b 3 Q 7 L C Z x d W 9 0 O 0 N v Z G l n b 1 9 V b m l j b y Z x d W 9 0 O y w m c X V v d D t 0 b 3 R h b C Z x d W 9 0 O y w m c X V v d D t N a W N y b 1 J l Z C Z x d W 9 0 O y w m c X V v d D t h c m V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w N D g 2 N j E z N C 1 m M j I 2 L T R l M 2 I t Y j J m Y S 1 i M z N m Y z g w N z I z N 2 E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T X l T c W w v b G 9 j Y W x o b 3 N 0 O 2 R i X 3 N h b m l 0 Y X J p b 3 M v Z G J f c 2 F u a X R h c m l v c y 9 k Y l 9 z Y W 5 p d G F y a W 9 z L n Z f Y X Z h b m N l X 2 V l c 3 M u e 2 l k Y X J l Y S w w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p Z G l u Z G l j Y W R v c i w x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h b m l v L D J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2 1 l c y w z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D b 2 R p Z 2 9 f T W l j c m 9 S Z W Q s N H 0 m c X V v d D s s J n F 1 b 3 Q 7 U 2 V y d m V y L k R h d G F i Y X N l X F w v M i 9 N e V N x b C 9 s b 2 N h b G h v c 3 Q 7 Z G J f c 2 F u a X R h c m l v c y 9 k Y l 9 z Y W 5 p d G F y a W 9 z L 2 R i X 3 N h b m l 0 Y X J p b 3 M u d l 9 h d m F u Y 2 V f Z W V z c y 5 7 a W 5 k a W N h Z G 9 y L D V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0 5 v b W J y Z V 9 F c 3 R h Y m x l Y 2 l t a W V u d G 8 s N n 0 m c X V v d D s s J n F 1 b 3 Q 7 U 2 V y d m V y L k R h d G F i Y X N l X F w v M i 9 N e V N x b C 9 s b 2 N h b G h v c 3 Q 7 Z G J f c 2 F u a X R h c m l v c y 9 k Y l 9 z Y W 5 p d G F y a W 9 z L 2 R i X 3 N h b m l 0 Y X J p b 3 M u d l 9 h d m F u Y 2 V f Z W V z c y 5 7 Q 2 9 k a W d v X 1 V u a W N v L D d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3 R v d G F s L D h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0 1 p Y 3 J v U m V k L D l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2 F y Z W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X J 2 Z X I u R G F 0 Y W J h c 2 V c X C 8 y L 0 1 5 U 3 F s L 2 x v Y 2 F s a G 9 z d D t k Y l 9 z Y W 5 p d G F y a W 9 z L 2 R i X 3 N h b m l 0 Y X J p b 3 M v Z G J f c 2 F u a X R h c m l v c y 5 2 X 2 F 2 Y W 5 j Z V 9 l Z X N z L n t p Z G F y Z W E s M H 0 m c X V v d D s s J n F 1 b 3 Q 7 U 2 V y d m V y L k R h d G F i Y X N l X F w v M i 9 N e V N x b C 9 s b 2 N h b G h v c 3 Q 7 Z G J f c 2 F u a X R h c m l v c y 9 k Y l 9 z Y W 5 p d G F y a W 9 z L 2 R i X 3 N h b m l 0 Y X J p b 3 M u d l 9 h d m F u Y 2 V f Z W V z c y 5 7 a W R p b m R p Y 2 F k b 3 I s M X 0 m c X V v d D s s J n F 1 b 3 Q 7 U 2 V y d m V y L k R h d G F i Y X N l X F w v M i 9 N e V N x b C 9 s b 2 N h b G h v c 3 Q 7 Z G J f c 2 F u a X R h c m l v c y 9 k Y l 9 z Y W 5 p d G F y a W 9 z L 2 R i X 3 N h b m l 0 Y X J p b 3 M u d l 9 h d m F u Y 2 V f Z W V z c y 5 7 Y W 5 p b y w y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t Z X M s M 3 0 m c X V v d D s s J n F 1 b 3 Q 7 U 2 V y d m V y L k R h d G F i Y X N l X F w v M i 9 N e V N x b C 9 s b 2 N h b G h v c 3 Q 7 Z G J f c 2 F u a X R h c m l v c y 9 k Y l 9 z Y W 5 p d G F y a W 9 z L 2 R i X 3 N h b m l 0 Y X J p b 3 M u d l 9 h d m F u Y 2 V f Z W V z c y 5 7 Q 2 9 k a W d v X 0 1 p Y 3 J v U m V k L D R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2 l u Z G l j Y W R v c i w 1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O b 2 1 i c m V f R X N 0 Y W J s Z W N p b W l l b n R v L D Z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0 N v Z G l n b 1 9 V b m l j b y w 3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0 b 3 R h b C w 4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N a W N y b 1 J l Z C w 5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h c m V h L D E w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Z G J f c 2 F u a X R h c m l v c y U y M H Z f Y X Z h b m N l X 2 V l c 3 M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Y l 9 z Y W 5 p d G F y a W 9 z J T I w d l 9 h d m F u Y 2 V f Z W V z c y 9 k Y l 9 z Y W 5 p d G F y a W 9 z X 3 Z f Y X Z h b m N l X 2 V l c 3 M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5 g Z X T U I g 1 N r p j T t X s b V o I A A A A A A g A A A A A A E G Y A A A A B A A A g A A A A i K 4 r S S G c Y c L R B 1 n d b S o 8 Q W L n I H 0 / / X B l C F A 1 6 w r F v y A A A A A A D o A A A A A C A A A g A A A A z S X m K d q 5 d s Y 4 V B 0 z T 5 V K N j i p / e P 0 E M O U 2 h 0 H E r O k v F x Q A A A A v 4 9 P S / a 2 3 l F k w D Y R J 5 m Y c U e S h z Q f 8 A E Z 1 z 2 3 T t j C 4 v y M H i b Q I d N w N + b A z p 6 E G S 4 F x Z J V E C f z + n 0 p g Z Y j G + j O w t k w P h E 1 5 8 K M F B 8 V X 1 W 5 t y Z A A A A A D p P + z N r q O j o V b N q 1 9 c S O N L G Z w B d 0 o N K u u S 3 7 b 1 E A e r 1 T m e 1 m n 7 N q m X f k Z p n G Q m a p R V Y D C E 3 B x P b X 2 y 0 U a P B K K A = = < / D a t a M a s h u p > 
</file>

<file path=customXml/itemProps1.xml><?xml version="1.0" encoding="utf-8"?>
<ds:datastoreItem xmlns:ds="http://schemas.openxmlformats.org/officeDocument/2006/customXml" ds:itemID="{A60A3337-3879-42B9-871E-83D77B051F9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Config</vt:lpstr>
      <vt:lpstr>METAS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ACUMULADO</vt:lpstr>
      <vt:lpstr>NIÑO</vt:lpstr>
      <vt:lpstr>NUTRICION</vt:lpstr>
      <vt:lpstr>NIÑO!Área_de_impresión</vt:lpstr>
      <vt:lpstr>NUTRICION!Área_de_impresión</vt:lpstr>
      <vt:lpstr>NIÑO!Print_Area</vt:lpstr>
      <vt:lpstr>NUTRICION!Print_Area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</dc:title>
  <dc:creator>wilson Díaz Bustamante - wildibust@hotmail.com</dc:creator>
  <cp:keywords>Indicadores</cp:keywords>
  <cp:lastModifiedBy>Will</cp:lastModifiedBy>
  <cp:lastPrinted>2022-03-03T13:02:33Z</cp:lastPrinted>
  <dcterms:created xsi:type="dcterms:W3CDTF">2006-09-12T12:46:56Z</dcterms:created>
  <dcterms:modified xsi:type="dcterms:W3CDTF">2023-01-10T13:46:22Z</dcterms:modified>
  <cp:category>Estadística</cp:category>
</cp:coreProperties>
</file>