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charts/chart7.xml" ContentType="application/vnd.openxmlformats-officedocument.drawingml.chart+xml"/>
  <Override PartName="/xl/charts/style2.xml" ContentType="application/vnd.ms-office.chartstyle+xml"/>
  <Override PartName="/xl/charts/colors2.xml" ContentType="application/vnd.ms-office.chartcolorstyle+xml"/>
  <Override PartName="/xl/charts/chart8.xml" ContentType="application/vnd.openxmlformats-officedocument.drawingml.chart+xml"/>
  <Override PartName="/xl/charts/style3.xml" ContentType="application/vnd.ms-office.chartstyle+xml"/>
  <Override PartName="/xl/charts/colors3.xml" ContentType="application/vnd.ms-office.chartcolorstyle+xml"/>
  <Override PartName="/xl/charts/chart9.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Z:\ESTADISTICA\INDICADORES DIRESA\ULTIMO\"/>
    </mc:Choice>
  </mc:AlternateContent>
  <xr:revisionPtr revIDLastSave="0" documentId="13_ncr:1_{2BD90770-53F9-48F2-AC08-DC5BF12C7828}" xr6:coauthVersionLast="47" xr6:coauthVersionMax="47" xr10:uidLastSave="{00000000-0000-0000-0000-000000000000}"/>
  <bookViews>
    <workbookView xWindow="-120" yWindow="-120" windowWidth="29040" windowHeight="15720" tabRatio="576" activeTab="7" xr2:uid="{00000000-000D-0000-FFFF-FFFF00000000}"/>
  </bookViews>
  <sheets>
    <sheet name="Portada" sheetId="8" r:id="rId1"/>
    <sheet name="Glosario" sheetId="6" state="hidden" r:id="rId2"/>
    <sheet name="FC" sheetId="17" r:id="rId3"/>
    <sheet name="Indicadores" sheetId="1" r:id="rId4"/>
    <sheet name="F1" sheetId="31" state="hidden" r:id="rId5"/>
    <sheet name="F2" sheetId="14" r:id="rId6"/>
    <sheet name="Hoja1" sheetId="32" state="hidden" r:id="rId7"/>
    <sheet name="Tablero de mando" sheetId="19" r:id="rId8"/>
    <sheet name="Performance" sheetId="18" r:id="rId9"/>
    <sheet name="Graficos" sheetId="30" r:id="rId10"/>
    <sheet name="L&amp;D" sheetId="22" r:id="rId11"/>
    <sheet name="Data" sheetId="34" r:id="rId12"/>
    <sheet name="Atend_Atenc" sheetId="35" r:id="rId13"/>
  </sheets>
  <externalReferences>
    <externalReference r:id="rId14"/>
    <externalReference r:id="rId15"/>
  </externalReferences>
  <definedNames>
    <definedName name="_xlnm._FilterDatabase" localSheetId="12" hidden="1">Atend_Atenc!$A$2:$AI$11</definedName>
    <definedName name="_xlnm._FilterDatabase" localSheetId="11" hidden="1">Data!$A$5:$DB$13</definedName>
    <definedName name="_xlnm.Print_Area" localSheetId="5">'F2'!$A$1:$V$18</definedName>
    <definedName name="_xlnm.Print_Area" localSheetId="2">FC!$A$1:$F$32</definedName>
    <definedName name="_xlnm.Print_Area" localSheetId="3">Indicadores!$B$1:$L$27</definedName>
    <definedName name="_xlnm.Print_Area" localSheetId="10">'L&amp;D'!$A$1:$C$28</definedName>
    <definedName name="_xlnm.Print_Area" localSheetId="8">Performance!$A$1:$H$35</definedName>
    <definedName name="_xlnm.Print_Area" localSheetId="0">Portada!$D$1:$N$23</definedName>
    <definedName name="MICRORED">[1]Data_Numerador!$C$6:$C$65</definedName>
    <definedName name="REDES">[1]Data_Numerador!$B$6:$B$65</definedName>
    <definedName name="_xlnm.Print_Titles" localSheetId="5">'F2'!$1:$5</definedName>
    <definedName name="_xlnm.Print_Titles" localSheetId="3">Indicadores!$1:$3</definedName>
  </definedNames>
  <calcPr calcId="191029"/>
</workbook>
</file>

<file path=xl/calcChain.xml><?xml version="1.0" encoding="utf-8"?>
<calcChain xmlns="http://schemas.openxmlformats.org/spreadsheetml/2006/main">
  <c r="R6" i="14" l="1"/>
  <c r="R7" i="14"/>
  <c r="R8" i="14"/>
  <c r="R9" i="14"/>
  <c r="R10" i="14"/>
  <c r="R11" i="14"/>
  <c r="R12" i="14"/>
  <c r="R13" i="14"/>
  <c r="R14" i="14"/>
  <c r="R15" i="14"/>
  <c r="R16" i="14"/>
  <c r="R17" i="14"/>
  <c r="R18" i="14"/>
  <c r="AB4" i="35" l="1"/>
  <c r="AB5" i="35"/>
  <c r="AB6" i="35"/>
  <c r="AB7" i="35"/>
  <c r="AB8" i="35"/>
  <c r="AB9" i="35"/>
  <c r="AB10" i="35"/>
  <c r="AB3" i="35"/>
  <c r="AA4" i="35"/>
  <c r="AA5" i="35"/>
  <c r="AA6" i="35"/>
  <c r="AA7" i="35"/>
  <c r="AA8" i="35"/>
  <c r="AA9" i="35"/>
  <c r="AA10" i="35"/>
  <c r="AA3" i="35"/>
  <c r="Z4" i="35"/>
  <c r="Z5" i="35"/>
  <c r="Z6" i="35"/>
  <c r="Z7" i="35"/>
  <c r="Z8" i="35"/>
  <c r="Z9" i="35"/>
  <c r="Z10" i="35"/>
  <c r="Z3" i="35"/>
  <c r="Y4" i="35"/>
  <c r="AD4" i="35" s="1"/>
  <c r="Y5" i="35"/>
  <c r="AD5" i="35" s="1"/>
  <c r="Y6" i="35"/>
  <c r="AD6" i="35" s="1"/>
  <c r="Y7" i="35"/>
  <c r="AD7" i="35" s="1"/>
  <c r="Y8" i="35"/>
  <c r="AD8" i="35" s="1"/>
  <c r="Y9" i="35"/>
  <c r="AD9" i="35" s="1"/>
  <c r="Y10" i="35"/>
  <c r="AD10" i="35" s="1"/>
  <c r="Y3" i="35"/>
  <c r="AE9" i="35"/>
  <c r="AF7" i="35"/>
  <c r="AE7" i="35"/>
  <c r="AF6" i="35"/>
  <c r="AE6" i="35"/>
  <c r="AE5" i="35"/>
  <c r="AE4" i="35"/>
  <c r="AF3" i="35"/>
  <c r="AE3" i="35"/>
  <c r="R4" i="35"/>
  <c r="AC4" i="35" s="1"/>
  <c r="R5" i="35"/>
  <c r="AC5" i="35" s="1"/>
  <c r="R6" i="35"/>
  <c r="AI6" i="35" s="1"/>
  <c r="R7" i="35"/>
  <c r="AI7" i="35" s="1"/>
  <c r="R8" i="35"/>
  <c r="AC8" i="35" s="1"/>
  <c r="R9" i="35"/>
  <c r="AI9" i="35" s="1"/>
  <c r="R10" i="35"/>
  <c r="AI10" i="35" s="1"/>
  <c r="R3" i="35"/>
  <c r="AI3" i="35" s="1"/>
  <c r="AF8" i="35"/>
  <c r="M4" i="35"/>
  <c r="M5" i="35"/>
  <c r="M6" i="35"/>
  <c r="M7" i="35"/>
  <c r="M8" i="35"/>
  <c r="M9" i="35"/>
  <c r="M10" i="35"/>
  <c r="M3" i="35"/>
  <c r="J11" i="35"/>
  <c r="I11" i="35"/>
  <c r="H4" i="35"/>
  <c r="H5" i="35"/>
  <c r="H6" i="35"/>
  <c r="H7" i="35"/>
  <c r="H8" i="35"/>
  <c r="H10" i="35"/>
  <c r="H9" i="35"/>
  <c r="H3" i="35"/>
  <c r="X11" i="35"/>
  <c r="V11" i="35"/>
  <c r="U11" i="35"/>
  <c r="Q11" i="35"/>
  <c r="AB11" i="35" s="1"/>
  <c r="P11" i="35"/>
  <c r="AA11" i="35" s="1"/>
  <c r="AH10" i="35"/>
  <c r="AG10" i="35"/>
  <c r="AF10" i="35"/>
  <c r="AE10" i="35"/>
  <c r="AH9" i="35"/>
  <c r="AG9" i="35"/>
  <c r="AH8" i="35"/>
  <c r="AG8" i="35"/>
  <c r="AE8" i="35"/>
  <c r="AH7" i="35"/>
  <c r="AG7" i="35"/>
  <c r="AH6" i="35"/>
  <c r="AG6" i="35"/>
  <c r="AH5" i="35"/>
  <c r="AG5" i="35"/>
  <c r="AF5" i="35"/>
  <c r="AH4" i="35"/>
  <c r="AG4" i="35"/>
  <c r="AF4" i="35"/>
  <c r="AH3" i="35"/>
  <c r="AG3" i="35"/>
  <c r="AH11" i="35" l="1"/>
  <c r="AC3" i="35"/>
  <c r="AC10" i="35"/>
  <c r="AC9" i="35"/>
  <c r="AC7" i="35"/>
  <c r="AC6" i="35"/>
  <c r="S11" i="35"/>
  <c r="T11" i="35"/>
  <c r="AF9" i="35"/>
  <c r="O11" i="35"/>
  <c r="Z11" i="35" s="1"/>
  <c r="AD3" i="35"/>
  <c r="N11" i="35"/>
  <c r="L11" i="35"/>
  <c r="K11" i="35"/>
  <c r="E11" i="35"/>
  <c r="F11" i="35"/>
  <c r="G11" i="35"/>
  <c r="D11" i="35"/>
  <c r="AI5" i="35"/>
  <c r="AI8" i="35"/>
  <c r="H11" i="35"/>
  <c r="M11" i="35"/>
  <c r="R11" i="35"/>
  <c r="AC11" i="35" s="1"/>
  <c r="AG11" i="35"/>
  <c r="W11" i="35"/>
  <c r="AI4" i="35"/>
  <c r="C3" i="18"/>
  <c r="C2" i="31" s="1"/>
  <c r="Y11" i="35" l="1"/>
  <c r="AD11" i="35" s="1"/>
  <c r="AI11" i="35"/>
  <c r="AE11" i="35"/>
  <c r="AF11" i="35"/>
  <c r="K6" i="14" l="1"/>
  <c r="D5" i="34"/>
  <c r="E5" i="34"/>
  <c r="F7" i="14" s="1"/>
  <c r="F5" i="34"/>
  <c r="K7" i="14" s="1"/>
  <c r="G5" i="34"/>
  <c r="F8" i="14" s="1"/>
  <c r="H5" i="34"/>
  <c r="K8" i="14" s="1"/>
  <c r="I5" i="34"/>
  <c r="F9" i="14" s="1"/>
  <c r="J5" i="34"/>
  <c r="K9" i="14" s="1"/>
  <c r="K5" i="34"/>
  <c r="F10" i="14" s="1"/>
  <c r="L5" i="34"/>
  <c r="K10" i="14" s="1"/>
  <c r="M5" i="34"/>
  <c r="F11" i="14" s="1"/>
  <c r="N5" i="34"/>
  <c r="K11" i="14" s="1"/>
  <c r="O5" i="34"/>
  <c r="F12" i="14" s="1"/>
  <c r="P5" i="34"/>
  <c r="K12" i="14" s="1"/>
  <c r="Q5" i="34"/>
  <c r="F13" i="14" s="1"/>
  <c r="R5" i="34"/>
  <c r="K13" i="14" s="1"/>
  <c r="S5" i="34"/>
  <c r="F14" i="14" s="1"/>
  <c r="T5" i="34"/>
  <c r="K14" i="14" s="1"/>
  <c r="U5" i="34"/>
  <c r="F15" i="14" s="1"/>
  <c r="V5" i="34"/>
  <c r="K15" i="14" s="1"/>
  <c r="W5" i="34"/>
  <c r="F16" i="14" s="1"/>
  <c r="X5" i="34"/>
  <c r="K16" i="14" s="1"/>
  <c r="Y5" i="34"/>
  <c r="F17" i="14" s="1"/>
  <c r="Z5" i="34"/>
  <c r="K17" i="14" s="1"/>
  <c r="AA5" i="34"/>
  <c r="F18" i="14" s="1"/>
  <c r="AB5" i="34"/>
  <c r="K18" i="14" s="1"/>
  <c r="AE5" i="34"/>
  <c r="G7" i="14" s="1"/>
  <c r="AF5" i="34"/>
  <c r="L7" i="14" s="1"/>
  <c r="AG5" i="34"/>
  <c r="G8" i="14" s="1"/>
  <c r="AH5" i="34"/>
  <c r="L8" i="14" s="1"/>
  <c r="AI5" i="34"/>
  <c r="G9" i="14" s="1"/>
  <c r="AJ5" i="34"/>
  <c r="L9" i="14" s="1"/>
  <c r="AK5" i="34"/>
  <c r="G10" i="14" s="1"/>
  <c r="AL5" i="34"/>
  <c r="L10" i="14" s="1"/>
  <c r="AM5" i="34"/>
  <c r="G11" i="14" s="1"/>
  <c r="AN5" i="34"/>
  <c r="L11" i="14" s="1"/>
  <c r="AO5" i="34"/>
  <c r="G12" i="14" s="1"/>
  <c r="AP5" i="34"/>
  <c r="L12" i="14" s="1"/>
  <c r="AQ5" i="34"/>
  <c r="G13" i="14" s="1"/>
  <c r="AR5" i="34"/>
  <c r="L13" i="14" s="1"/>
  <c r="AS5" i="34"/>
  <c r="G14" i="14" s="1"/>
  <c r="AT5" i="34"/>
  <c r="L14" i="14" s="1"/>
  <c r="AU5" i="34"/>
  <c r="G15" i="14" s="1"/>
  <c r="AV5" i="34"/>
  <c r="L15" i="14" s="1"/>
  <c r="AW5" i="34"/>
  <c r="G16" i="14" s="1"/>
  <c r="AX5" i="34"/>
  <c r="L16" i="14" s="1"/>
  <c r="AY5" i="34"/>
  <c r="G17" i="14" s="1"/>
  <c r="AZ5" i="34"/>
  <c r="L17" i="14" s="1"/>
  <c r="BA5" i="34"/>
  <c r="G18" i="14" s="1"/>
  <c r="BB5" i="34"/>
  <c r="L18" i="14" s="1"/>
  <c r="BC5" i="34"/>
  <c r="H6" i="14" s="1"/>
  <c r="BD5" i="34"/>
  <c r="M6" i="14" s="1"/>
  <c r="BE5" i="34"/>
  <c r="H7" i="14" s="1"/>
  <c r="BF5" i="34"/>
  <c r="M7" i="14" s="1"/>
  <c r="BG5" i="34"/>
  <c r="H8" i="14" s="1"/>
  <c r="BH5" i="34"/>
  <c r="M8" i="14" s="1"/>
  <c r="BI5" i="34"/>
  <c r="H9" i="14" s="1"/>
  <c r="BJ5" i="34"/>
  <c r="M9" i="14" s="1"/>
  <c r="BK5" i="34"/>
  <c r="H10" i="14" s="1"/>
  <c r="BL5" i="34"/>
  <c r="M10" i="14" s="1"/>
  <c r="BM5" i="34"/>
  <c r="H11" i="14" s="1"/>
  <c r="BN5" i="34"/>
  <c r="M11" i="14" s="1"/>
  <c r="BO5" i="34"/>
  <c r="H12" i="14" s="1"/>
  <c r="BP5" i="34"/>
  <c r="M12" i="14" s="1"/>
  <c r="BQ5" i="34"/>
  <c r="H13" i="14" s="1"/>
  <c r="BR5" i="34"/>
  <c r="M13" i="14" s="1"/>
  <c r="BS5" i="34"/>
  <c r="H14" i="14" s="1"/>
  <c r="BT5" i="34"/>
  <c r="M14" i="14" s="1"/>
  <c r="BU5" i="34"/>
  <c r="H15" i="14" s="1"/>
  <c r="BV5" i="34"/>
  <c r="M15" i="14" s="1"/>
  <c r="BW5" i="34"/>
  <c r="H16" i="14" s="1"/>
  <c r="BX5" i="34"/>
  <c r="M16" i="14" s="1"/>
  <c r="BY5" i="34"/>
  <c r="H17" i="14" s="1"/>
  <c r="BZ5" i="34"/>
  <c r="M17" i="14" s="1"/>
  <c r="CA5" i="34"/>
  <c r="H18" i="14" s="1"/>
  <c r="CB5" i="34"/>
  <c r="M18" i="14" s="1"/>
  <c r="CC5" i="34"/>
  <c r="CD5" i="34"/>
  <c r="CE5" i="34"/>
  <c r="CF5" i="34"/>
  <c r="CG5" i="34"/>
  <c r="CH5" i="34"/>
  <c r="CI5" i="34"/>
  <c r="CJ5" i="34"/>
  <c r="CK5" i="34"/>
  <c r="CL5" i="34"/>
  <c r="CM5" i="34"/>
  <c r="CN5" i="34"/>
  <c r="CO5" i="34"/>
  <c r="CP5" i="34"/>
  <c r="CQ5" i="34"/>
  <c r="CR5" i="34"/>
  <c r="CS5" i="34"/>
  <c r="CT5" i="34"/>
  <c r="CU5" i="34"/>
  <c r="CV5" i="34"/>
  <c r="CW5" i="34"/>
  <c r="CX5" i="34"/>
  <c r="CY5" i="34"/>
  <c r="CZ5" i="34"/>
  <c r="DA5" i="34"/>
  <c r="DB5" i="34"/>
  <c r="C5" i="34"/>
  <c r="F6" i="14" s="1"/>
  <c r="Q13" i="14" l="1"/>
  <c r="W13" i="14" s="1"/>
  <c r="Q9" i="14"/>
  <c r="W9" i="14" s="1"/>
  <c r="P10" i="14"/>
  <c r="V10" i="14" s="1"/>
  <c r="Q17" i="14"/>
  <c r="W17" i="14" s="1"/>
  <c r="Q15" i="14"/>
  <c r="W15" i="14" s="1"/>
  <c r="Q11" i="14"/>
  <c r="W11" i="14" s="1"/>
  <c r="Q7" i="14"/>
  <c r="W7" i="14" s="1"/>
  <c r="P18" i="14"/>
  <c r="V18" i="14" s="1"/>
  <c r="P16" i="14"/>
  <c r="V16" i="14" s="1"/>
  <c r="P14" i="14"/>
  <c r="V14" i="14" s="1"/>
  <c r="P12" i="14"/>
  <c r="V12" i="14" s="1"/>
  <c r="P15" i="14"/>
  <c r="V15" i="14" s="1"/>
  <c r="P13" i="14"/>
  <c r="V13" i="14" s="1"/>
  <c r="O17" i="14"/>
  <c r="U17" i="14" s="1"/>
  <c r="P17" i="14"/>
  <c r="V17" i="14" s="1"/>
  <c r="P11" i="14"/>
  <c r="V11" i="14" s="1"/>
  <c r="O15" i="14"/>
  <c r="U15" i="14" s="1"/>
  <c r="S13" i="14"/>
  <c r="Y13" i="14" s="1"/>
  <c r="O13" i="14"/>
  <c r="U13" i="14" s="1"/>
  <c r="P8" i="14"/>
  <c r="V8" i="14" s="1"/>
  <c r="S18" i="14"/>
  <c r="Y18" i="14" s="1"/>
  <c r="O16" i="14"/>
  <c r="U16" i="14" s="1"/>
  <c r="O14" i="14"/>
  <c r="U14" i="14" s="1"/>
  <c r="S15" i="14"/>
  <c r="Y15" i="14" s="1"/>
  <c r="S17" i="14"/>
  <c r="Y17" i="14" s="1"/>
  <c r="O18" i="14"/>
  <c r="U18" i="14" s="1"/>
  <c r="T14" i="14"/>
  <c r="Z14" i="14" s="1"/>
  <c r="S16" i="14"/>
  <c r="Y16" i="14" s="1"/>
  <c r="Q16" i="14"/>
  <c r="W16" i="14" s="1"/>
  <c r="Q12" i="14"/>
  <c r="W12" i="14" s="1"/>
  <c r="Q8" i="14"/>
  <c r="W8" i="14" s="1"/>
  <c r="P9" i="14"/>
  <c r="V9" i="14" s="1"/>
  <c r="T17" i="14"/>
  <c r="Z17" i="14" s="1"/>
  <c r="T15" i="14"/>
  <c r="Z15" i="14" s="1"/>
  <c r="S14" i="14"/>
  <c r="Y14" i="14" s="1"/>
  <c r="T16" i="14"/>
  <c r="Z16" i="14" s="1"/>
  <c r="T13" i="14"/>
  <c r="Z13" i="14" s="1"/>
  <c r="T18" i="14"/>
  <c r="Z18" i="14" s="1"/>
  <c r="Q18" i="14"/>
  <c r="W18" i="14" s="1"/>
  <c r="Q14" i="14"/>
  <c r="W14" i="14" s="1"/>
  <c r="Q10" i="14"/>
  <c r="W10" i="14" s="1"/>
  <c r="Q6" i="14"/>
  <c r="W6" i="14" s="1"/>
  <c r="P7" i="14"/>
  <c r="V7" i="14" s="1"/>
  <c r="O6" i="14"/>
  <c r="U6" i="14" s="1"/>
  <c r="T11" i="14"/>
  <c r="Z11" i="14" s="1"/>
  <c r="O11" i="14"/>
  <c r="U11" i="14" s="1"/>
  <c r="S11" i="14"/>
  <c r="Y11" i="14" s="1"/>
  <c r="O8" i="14"/>
  <c r="U8" i="14" s="1"/>
  <c r="S8" i="14"/>
  <c r="Y8" i="14" s="1"/>
  <c r="T8" i="14"/>
  <c r="Z8" i="14" s="1"/>
  <c r="O12" i="14"/>
  <c r="U12" i="14" s="1"/>
  <c r="S12" i="14"/>
  <c r="Y12" i="14" s="1"/>
  <c r="T12" i="14"/>
  <c r="Z12" i="14" s="1"/>
  <c r="S9" i="14"/>
  <c r="Y9" i="14" s="1"/>
  <c r="T9" i="14"/>
  <c r="Z9" i="14" s="1"/>
  <c r="O9" i="14"/>
  <c r="U9" i="14" s="1"/>
  <c r="S10" i="14"/>
  <c r="Y10" i="14" s="1"/>
  <c r="O10" i="14"/>
  <c r="U10" i="14" s="1"/>
  <c r="T10" i="14"/>
  <c r="Z10" i="14" s="1"/>
  <c r="T7" i="14"/>
  <c r="Z7" i="14" s="1"/>
  <c r="O7" i="14"/>
  <c r="U7" i="14" s="1"/>
  <c r="S7" i="14"/>
  <c r="Y7" i="14" s="1"/>
  <c r="F8" i="18"/>
  <c r="F7" i="18"/>
  <c r="F6" i="18"/>
  <c r="U21" i="14" l="1"/>
  <c r="U19" i="14"/>
  <c r="U20" i="14"/>
  <c r="H12" i="19"/>
  <c r="J12" i="19"/>
  <c r="H13" i="19"/>
  <c r="J13" i="19"/>
  <c r="H14" i="19"/>
  <c r="J14" i="19"/>
  <c r="H15" i="19"/>
  <c r="J15" i="19"/>
  <c r="J16" i="19"/>
  <c r="H17" i="19"/>
  <c r="J17" i="19"/>
  <c r="H18" i="19"/>
  <c r="J18" i="19"/>
  <c r="K12" i="19"/>
  <c r="K13" i="19"/>
  <c r="K14" i="19"/>
  <c r="K15" i="19"/>
  <c r="K16" i="19"/>
  <c r="K17" i="19"/>
  <c r="K18" i="19"/>
  <c r="C7" i="19"/>
  <c r="D7" i="19"/>
  <c r="C8" i="19"/>
  <c r="D8" i="19"/>
  <c r="C9" i="19"/>
  <c r="D9" i="19"/>
  <c r="C10" i="19"/>
  <c r="D10" i="19"/>
  <c r="C11" i="19"/>
  <c r="D11" i="19"/>
  <c r="C12" i="19"/>
  <c r="D12" i="19"/>
  <c r="C13" i="19"/>
  <c r="D13" i="19"/>
  <c r="C14" i="19"/>
  <c r="D14" i="19"/>
  <c r="C15" i="19"/>
  <c r="D15" i="19"/>
  <c r="C16" i="19"/>
  <c r="D16" i="19"/>
  <c r="C17" i="19"/>
  <c r="D17" i="19"/>
  <c r="C18" i="19"/>
  <c r="D18" i="19"/>
  <c r="J18" i="14"/>
  <c r="D18" i="14"/>
  <c r="E18" i="14"/>
  <c r="C9" i="14"/>
  <c r="C10" i="14"/>
  <c r="C11" i="14"/>
  <c r="C12" i="14"/>
  <c r="C13" i="14"/>
  <c r="C14" i="14"/>
  <c r="C15" i="14"/>
  <c r="C16" i="14"/>
  <c r="C17" i="14"/>
  <c r="C18" i="14"/>
  <c r="I18" i="19"/>
  <c r="L18" i="19"/>
  <c r="M18" i="19"/>
  <c r="U22" i="14" l="1"/>
  <c r="E41" i="18"/>
  <c r="C41" i="18"/>
  <c r="D41" i="18"/>
  <c r="H16" i="19"/>
  <c r="E52" i="18"/>
  <c r="D52" i="18"/>
  <c r="C52" i="18"/>
  <c r="F18" i="19"/>
  <c r="G18" i="19"/>
  <c r="E18" i="19"/>
  <c r="M7" i="19"/>
  <c r="M9" i="19"/>
  <c r="M10" i="19"/>
  <c r="M11" i="19"/>
  <c r="M12" i="19"/>
  <c r="M13" i="19"/>
  <c r="M14" i="19"/>
  <c r="M15" i="19"/>
  <c r="M17" i="19"/>
  <c r="L7" i="19"/>
  <c r="L8" i="19"/>
  <c r="L9" i="19"/>
  <c r="L10" i="19"/>
  <c r="L11" i="19"/>
  <c r="L12" i="19"/>
  <c r="L13" i="19"/>
  <c r="L14" i="19"/>
  <c r="L15" i="19"/>
  <c r="L16" i="19"/>
  <c r="L17" i="19"/>
  <c r="F7" i="19"/>
  <c r="H9" i="19"/>
  <c r="H10" i="19"/>
  <c r="H11" i="19"/>
  <c r="J11" i="19" l="1"/>
  <c r="K11" i="19"/>
  <c r="J10" i="19"/>
  <c r="K10" i="19"/>
  <c r="K9" i="19"/>
  <c r="J9" i="19"/>
  <c r="I17" i="19"/>
  <c r="F17" i="19"/>
  <c r="I16" i="19"/>
  <c r="I15" i="19"/>
  <c r="F15" i="19"/>
  <c r="I14" i="19"/>
  <c r="F14" i="19"/>
  <c r="I13" i="19"/>
  <c r="F13" i="19"/>
  <c r="F12" i="19"/>
  <c r="I12" i="19"/>
  <c r="F11" i="19"/>
  <c r="I11" i="19"/>
  <c r="I10" i="19"/>
  <c r="F10" i="19"/>
  <c r="F9" i="19"/>
  <c r="I9" i="19"/>
  <c r="G17" i="19"/>
  <c r="E17" i="19"/>
  <c r="G16" i="19"/>
  <c r="M16" i="19"/>
  <c r="E63" i="18"/>
  <c r="C63" i="18"/>
  <c r="D63" i="18"/>
  <c r="E15" i="19"/>
  <c r="G15" i="19"/>
  <c r="E14" i="19"/>
  <c r="G14" i="19"/>
  <c r="G13" i="19"/>
  <c r="E13" i="19"/>
  <c r="I8" i="19"/>
  <c r="F8" i="19"/>
  <c r="K8" i="19"/>
  <c r="H7" i="19"/>
  <c r="I7" i="19"/>
  <c r="H6" i="19"/>
  <c r="J7" i="19"/>
  <c r="K7" i="19"/>
  <c r="J6" i="19"/>
  <c r="G12" i="19"/>
  <c r="E12" i="19"/>
  <c r="G11" i="19"/>
  <c r="E11" i="19"/>
  <c r="G10" i="19"/>
  <c r="E10" i="19"/>
  <c r="G9" i="19"/>
  <c r="E9" i="19"/>
  <c r="G8" i="19"/>
  <c r="M8" i="19"/>
  <c r="E62" i="18"/>
  <c r="D62" i="18"/>
  <c r="C62" i="18"/>
  <c r="G7" i="19"/>
  <c r="E7" i="19"/>
  <c r="E6" i="19"/>
  <c r="C6" i="19"/>
  <c r="D6" i="19"/>
  <c r="J7" i="14"/>
  <c r="J8" i="14"/>
  <c r="J9" i="14"/>
  <c r="J10" i="14"/>
  <c r="J11" i="14"/>
  <c r="J12" i="14"/>
  <c r="J13" i="14"/>
  <c r="J14" i="14"/>
  <c r="J15" i="14"/>
  <c r="J16" i="14"/>
  <c r="J17" i="14"/>
  <c r="J6" i="14"/>
  <c r="E7" i="14"/>
  <c r="E8" i="14"/>
  <c r="E9" i="14"/>
  <c r="E10" i="14"/>
  <c r="E11" i="14"/>
  <c r="E12" i="14"/>
  <c r="E13" i="14"/>
  <c r="E14" i="14"/>
  <c r="E15" i="14"/>
  <c r="E16" i="14"/>
  <c r="E17" i="14"/>
  <c r="E6" i="14"/>
  <c r="C8" i="14"/>
  <c r="C7" i="14"/>
  <c r="C6" i="14"/>
  <c r="D7" i="14"/>
  <c r="D8" i="14"/>
  <c r="D9" i="14"/>
  <c r="D10" i="14"/>
  <c r="D11" i="14"/>
  <c r="D12" i="14"/>
  <c r="D13" i="14"/>
  <c r="D14" i="14"/>
  <c r="D15" i="14"/>
  <c r="D16" i="14"/>
  <c r="D17" i="14"/>
  <c r="D6" i="14"/>
  <c r="E30" i="18" l="1"/>
  <c r="D30" i="18"/>
  <c r="C30" i="18"/>
  <c r="F16" i="19"/>
  <c r="C29" i="18"/>
  <c r="D29" i="18"/>
  <c r="E29" i="18"/>
  <c r="E16" i="19"/>
  <c r="E21" i="18"/>
  <c r="C21" i="18"/>
  <c r="D21" i="18"/>
  <c r="C50" i="18"/>
  <c r="D50" i="18"/>
  <c r="J8" i="19"/>
  <c r="E51" i="18"/>
  <c r="D51" i="18"/>
  <c r="C51" i="18"/>
  <c r="E40" i="18"/>
  <c r="D40" i="18"/>
  <c r="C40" i="18"/>
  <c r="H8" i="19"/>
  <c r="W20" i="14"/>
  <c r="C39" i="18"/>
  <c r="W21" i="14"/>
  <c r="W19" i="14"/>
  <c r="X20" i="14"/>
  <c r="E39" i="18"/>
  <c r="D39" i="18"/>
  <c r="X19" i="14"/>
  <c r="X21" i="14"/>
  <c r="E50" i="18"/>
  <c r="E20" i="18"/>
  <c r="D20" i="18"/>
  <c r="C20" i="18"/>
  <c r="E8" i="19"/>
  <c r="E19" i="18"/>
  <c r="D19" i="18"/>
  <c r="C19" i="18"/>
  <c r="K15" i="32"/>
  <c r="K4" i="32"/>
  <c r="I6" i="32"/>
  <c r="K6" i="32" s="1"/>
  <c r="K13" i="32"/>
  <c r="G21" i="18" l="1"/>
  <c r="G20" i="18"/>
  <c r="I2" i="32"/>
  <c r="K2" i="32" s="1"/>
  <c r="AD45" i="31" l="1"/>
  <c r="AE45" i="31"/>
  <c r="AF45" i="31"/>
  <c r="AH45" i="31"/>
  <c r="AI45" i="31"/>
  <c r="AJ45" i="31"/>
  <c r="AB45" i="31"/>
  <c r="BT65" i="31"/>
  <c r="BF45" i="31"/>
  <c r="AU45" i="31"/>
  <c r="Y45" i="31"/>
  <c r="CC6" i="14"/>
  <c r="AY45" i="31"/>
  <c r="AC45" i="31"/>
  <c r="R45" i="31"/>
  <c r="BB45" i="31"/>
  <c r="B69" i="31"/>
  <c r="BC45" i="31"/>
  <c r="AR45" i="31"/>
  <c r="AG43" i="31"/>
  <c r="AG42" i="31"/>
  <c r="AG41" i="31"/>
  <c r="V42" i="31"/>
  <c r="V41" i="31"/>
  <c r="E72" i="31"/>
  <c r="H72" i="31" s="1"/>
  <c r="E71" i="31"/>
  <c r="C70" i="31"/>
  <c r="C69" i="31"/>
  <c r="D71" i="31"/>
  <c r="D73" i="31" s="1"/>
  <c r="D70" i="31"/>
  <c r="Z14" i="31"/>
  <c r="Y14" i="31"/>
  <c r="X14" i="31"/>
  <c r="W14" i="31"/>
  <c r="U14" i="31"/>
  <c r="T14" i="31"/>
  <c r="S14" i="31"/>
  <c r="R14" i="31"/>
  <c r="Q14" i="31"/>
  <c r="E45" i="31"/>
  <c r="F26" i="31"/>
  <c r="E26" i="31"/>
  <c r="V14" i="31"/>
  <c r="C71" i="31"/>
  <c r="E70" i="31"/>
  <c r="E69" i="31"/>
  <c r="D72" i="31"/>
  <c r="D69" i="31"/>
  <c r="C72" i="31"/>
  <c r="B72" i="31"/>
  <c r="B71" i="31"/>
  <c r="B70" i="31"/>
  <c r="B73" i="31" s="1"/>
  <c r="B63" i="18"/>
  <c r="B62" i="18"/>
  <c r="B61" i="18"/>
  <c r="B52" i="18"/>
  <c r="B51" i="18"/>
  <c r="B50" i="18"/>
  <c r="B41" i="18"/>
  <c r="B40" i="18"/>
  <c r="B39" i="18"/>
  <c r="B30" i="18"/>
  <c r="B29" i="18"/>
  <c r="B28" i="18"/>
  <c r="A4" i="19"/>
  <c r="A4" i="14"/>
  <c r="B21" i="18"/>
  <c r="B20" i="18"/>
  <c r="B19" i="18"/>
  <c r="C14" i="31"/>
  <c r="A2" i="30"/>
  <c r="B2" i="31"/>
  <c r="A2" i="31"/>
  <c r="A2" i="22"/>
  <c r="C2" i="22"/>
  <c r="D20" i="19"/>
  <c r="D21" i="19"/>
  <c r="D22" i="19"/>
  <c r="H69" i="31"/>
  <c r="AG45" i="31" l="1"/>
  <c r="D14" i="31"/>
  <c r="E73" i="31"/>
  <c r="H70" i="31"/>
  <c r="H71" i="31"/>
  <c r="L14" i="31"/>
  <c r="K6" i="19"/>
  <c r="C3" i="19"/>
  <c r="B2" i="30"/>
  <c r="D26" i="31"/>
  <c r="C73" i="31"/>
  <c r="H73" i="31" s="1"/>
  <c r="L13" i="31"/>
  <c r="D45" i="31"/>
  <c r="F45" i="31"/>
  <c r="C26" i="31"/>
  <c r="L12" i="31"/>
  <c r="V45" i="31"/>
  <c r="C45" i="31"/>
  <c r="F33" i="30" l="1"/>
  <c r="G33" i="30" s="1"/>
  <c r="E31" i="30"/>
  <c r="D29" i="30"/>
  <c r="F32" i="30"/>
  <c r="G32" i="30" s="1"/>
  <c r="E30" i="30"/>
  <c r="E33" i="30"/>
  <c r="F31" i="30"/>
  <c r="G31" i="30" s="1"/>
  <c r="E29" i="30"/>
  <c r="F30" i="30"/>
  <c r="G30" i="30" s="1"/>
  <c r="C33" i="30"/>
  <c r="D31" i="30"/>
  <c r="F29" i="30"/>
  <c r="G29" i="30" s="1"/>
  <c r="C32" i="30"/>
  <c r="C31" i="30"/>
  <c r="C30" i="30"/>
  <c r="C29" i="30"/>
  <c r="D32" i="30"/>
  <c r="E32" i="30"/>
  <c r="D33" i="30"/>
  <c r="D30" i="30"/>
  <c r="B29" i="30"/>
  <c r="B31" i="30"/>
  <c r="B30" i="30"/>
  <c r="B33" i="30"/>
  <c r="B32" i="30"/>
  <c r="F69" i="31"/>
  <c r="H31" i="30" l="1"/>
  <c r="H33" i="30"/>
  <c r="H29" i="30"/>
  <c r="H30" i="30"/>
  <c r="H32" i="30"/>
  <c r="G69" i="31"/>
  <c r="F70" i="31"/>
  <c r="F50" i="18"/>
  <c r="G50" i="18"/>
  <c r="F39" i="18"/>
  <c r="G39" i="18"/>
  <c r="J20" i="19"/>
  <c r="H21" i="19"/>
  <c r="H20" i="19"/>
  <c r="H22" i="19"/>
  <c r="F63" i="18"/>
  <c r="F71" i="31" l="1"/>
  <c r="G70" i="31"/>
  <c r="E53" i="18"/>
  <c r="F51" i="18"/>
  <c r="F41" i="18"/>
  <c r="E42" i="18"/>
  <c r="J22" i="19"/>
  <c r="W22" i="14"/>
  <c r="J21" i="19"/>
  <c r="C53" i="18"/>
  <c r="D53" i="18"/>
  <c r="D42" i="18"/>
  <c r="H23" i="19"/>
  <c r="D22" i="18"/>
  <c r="F20" i="18"/>
  <c r="F29" i="18"/>
  <c r="F62" i="18"/>
  <c r="F40" i="18"/>
  <c r="C42" i="18"/>
  <c r="E20" i="19"/>
  <c r="E22" i="19"/>
  <c r="E21" i="19"/>
  <c r="F30" i="18"/>
  <c r="X22" i="14"/>
  <c r="F52" i="18"/>
  <c r="E22" i="18"/>
  <c r="F21" i="18"/>
  <c r="G19" i="18"/>
  <c r="F19" i="18"/>
  <c r="C22" i="18"/>
  <c r="F72" i="31" l="1"/>
  <c r="G72" i="31" s="1"/>
  <c r="G71" i="31"/>
  <c r="F53" i="18"/>
  <c r="E54" i="18" s="1"/>
  <c r="F42" i="18"/>
  <c r="C43" i="18" s="1"/>
  <c r="J23" i="19"/>
  <c r="F22" i="18"/>
  <c r="E23" i="18" s="1"/>
  <c r="E23" i="19"/>
  <c r="E43" i="18" l="1"/>
  <c r="D54" i="18"/>
  <c r="D43" i="18"/>
  <c r="C54" i="18"/>
  <c r="D23" i="18"/>
  <c r="C23" i="18"/>
  <c r="G51" i="18" l="1"/>
  <c r="G62" i="18"/>
  <c r="G29" i="18"/>
  <c r="G40" i="18"/>
  <c r="G63" i="18" l="1"/>
  <c r="G41" i="18"/>
  <c r="G42" i="18" s="1"/>
  <c r="G52" i="18"/>
  <c r="G53" i="18" s="1"/>
  <c r="G22" i="18"/>
  <c r="H22" i="18" s="1"/>
  <c r="G30" i="18"/>
  <c r="F9" i="18"/>
  <c r="D24" i="18" l="1"/>
  <c r="I21" i="18"/>
  <c r="H53" i="18"/>
  <c r="D55" i="18" s="1"/>
  <c r="C56" i="18"/>
  <c r="H42" i="18"/>
  <c r="D44" i="18" s="1"/>
  <c r="AD5" i="34"/>
  <c r="L6" i="14" s="1"/>
  <c r="AC5" i="34"/>
  <c r="G6" i="14" s="1"/>
  <c r="P6" i="14" l="1"/>
  <c r="T6" i="14"/>
  <c r="Z6" i="14" s="1"/>
  <c r="S6" i="14"/>
  <c r="Y6" i="14" s="1"/>
  <c r="Y20" i="14" l="1"/>
  <c r="Y19" i="14"/>
  <c r="Y21" i="14"/>
  <c r="L6" i="19"/>
  <c r="C61" i="18"/>
  <c r="Z19" i="14"/>
  <c r="D61" i="18"/>
  <c r="D64" i="18" s="1"/>
  <c r="M6" i="19"/>
  <c r="Z20" i="14"/>
  <c r="E61" i="18"/>
  <c r="E64" i="18" s="1"/>
  <c r="Z21" i="14"/>
  <c r="V6" i="14"/>
  <c r="I6" i="19"/>
  <c r="G6" i="19"/>
  <c r="Y22" i="14" l="1"/>
  <c r="E28" i="18"/>
  <c r="E31" i="18" s="1"/>
  <c r="D28" i="18"/>
  <c r="D31" i="18" s="1"/>
  <c r="C28" i="18"/>
  <c r="F6" i="19"/>
  <c r="V19" i="14"/>
  <c r="V20" i="14"/>
  <c r="V21" i="14"/>
  <c r="M21" i="19"/>
  <c r="M22" i="19"/>
  <c r="M20" i="19"/>
  <c r="L20" i="19"/>
  <c r="L21" i="19"/>
  <c r="L22" i="19"/>
  <c r="Z22" i="14"/>
  <c r="C64" i="18"/>
  <c r="G61" i="18"/>
  <c r="G64" i="18" s="1"/>
  <c r="H64" i="18" s="1"/>
  <c r="D66" i="18" s="1"/>
  <c r="F61" i="18"/>
  <c r="F64" i="18" s="1"/>
  <c r="E65" i="18" s="1"/>
  <c r="L23" i="19" l="1"/>
  <c r="M23" i="19"/>
  <c r="V22" i="14"/>
  <c r="C65" i="18"/>
  <c r="F21" i="19"/>
  <c r="F20" i="19"/>
  <c r="F22" i="19"/>
  <c r="F28" i="18"/>
  <c r="F31" i="18" s="1"/>
  <c r="D32" i="18" s="1"/>
  <c r="G28" i="18"/>
  <c r="G31" i="18" s="1"/>
  <c r="C31" i="18"/>
  <c r="D65" i="18"/>
  <c r="E32" i="18" l="1"/>
  <c r="H31" i="18"/>
  <c r="D33" i="18" s="1"/>
  <c r="C45" i="18"/>
  <c r="J21" i="18"/>
  <c r="C34" i="18"/>
  <c r="C32" i="18"/>
  <c r="F23"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AK22" authorId="0" shapeId="0" xr:uid="{00000000-0006-0000-0400-000001000000}">
      <text>
        <r>
          <rPr>
            <sz val="9"/>
            <color indexed="81"/>
            <rFont val="Tahoma"/>
            <family val="2"/>
          </rPr>
          <t xml:space="preserve">Pizana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Dirgeneral1</author>
  </authors>
  <commentList>
    <comment ref="BV18" authorId="0" shapeId="0" xr:uid="{00000000-0006-0000-0500-00000A000000}">
      <text>
        <r>
          <rPr>
            <b/>
            <sz val="9"/>
            <color indexed="81"/>
            <rFont val="Tahoma"/>
            <family val="2"/>
          </rPr>
          <t>Dirgeneral1:</t>
        </r>
        <r>
          <rPr>
            <sz val="9"/>
            <color indexed="81"/>
            <rFont val="Tahoma"/>
            <family val="2"/>
          </rPr>
          <t xml:space="preserve">
mujeres  en edad reproductiva
</t>
        </r>
      </text>
    </comment>
  </commentList>
</comments>
</file>

<file path=xl/sharedStrings.xml><?xml version="1.0" encoding="utf-8"?>
<sst xmlns="http://schemas.openxmlformats.org/spreadsheetml/2006/main" count="920" uniqueCount="382">
  <si>
    <t>NUMERADOR</t>
  </si>
  <si>
    <t>DENOMINADOR</t>
  </si>
  <si>
    <t>INDICADOR</t>
  </si>
  <si>
    <t>VERIFICADOR</t>
  </si>
  <si>
    <t>RANGOS DE CUMPLIMENTO</t>
  </si>
  <si>
    <t>ADECUADO</t>
  </si>
  <si>
    <t xml:space="preserve">REGULAR </t>
  </si>
  <si>
    <t>DEFICIENTE</t>
  </si>
  <si>
    <t>SISTEMA DE MONITOREO Y EVALUACIÓN</t>
  </si>
  <si>
    <t>1.-</t>
  </si>
  <si>
    <t>2.-</t>
  </si>
  <si>
    <t>3.-</t>
  </si>
  <si>
    <t>CUMPLIMIENTO</t>
  </si>
  <si>
    <t xml:space="preserve">CUADRO DE INDICADORES </t>
  </si>
  <si>
    <t>DEFINICIONES OPERATIVAS</t>
  </si>
  <si>
    <t>&gt;</t>
  </si>
  <si>
    <t>GRÁFICOS DE GESTIÓN</t>
  </si>
  <si>
    <t>Nombre</t>
  </si>
  <si>
    <t>Cargo</t>
  </si>
  <si>
    <t>Correo electrónico</t>
  </si>
  <si>
    <t>Teléfono</t>
  </si>
  <si>
    <t>DATOS DE LA PERSONA RESPONSABLE DE LA RECOPILACIÓN Y VALIDACIÓN DE DATOS</t>
  </si>
  <si>
    <t>Tiempo en el cargo</t>
  </si>
  <si>
    <t>Llenar las celdas en blanco con la información solicitada</t>
  </si>
  <si>
    <t>PONDERADOS</t>
  </si>
  <si>
    <t>CALIFICACIÓN</t>
  </si>
  <si>
    <t>Nº INDICADORES</t>
  </si>
  <si>
    <t>4.-</t>
  </si>
  <si>
    <t>5.-</t>
  </si>
  <si>
    <t>CALIFICACIONES</t>
  </si>
  <si>
    <t>RANGO</t>
  </si>
  <si>
    <t>2006-2008</t>
  </si>
  <si>
    <t>AMBITO DE LA INFORMACION</t>
  </si>
  <si>
    <t>EsSalud</t>
  </si>
  <si>
    <t>FFPP</t>
  </si>
  <si>
    <t>FFAA</t>
  </si>
  <si>
    <t>FAP</t>
  </si>
  <si>
    <t>Marina</t>
  </si>
  <si>
    <t>Ejército</t>
  </si>
  <si>
    <r>
      <t xml:space="preserve">Privados </t>
    </r>
    <r>
      <rPr>
        <i/>
        <sz val="8"/>
        <rFont val="Arial"/>
        <family val="2"/>
      </rPr>
      <t>(especifique)</t>
    </r>
  </si>
  <si>
    <t>Marque con una X a las organizaciones que correspondan la Información</t>
  </si>
  <si>
    <t>PERFORMANCE DE LOS INDICADORES</t>
  </si>
  <si>
    <t>6.-</t>
  </si>
  <si>
    <t>El análisis deberá reflejarse en la matriz de logros y desafíos (L&amp;D)</t>
  </si>
  <si>
    <t>1.1</t>
  </si>
  <si>
    <t>1.2</t>
  </si>
  <si>
    <t>2.1</t>
  </si>
  <si>
    <t>2.2</t>
  </si>
  <si>
    <t>2.3</t>
  </si>
  <si>
    <t>2.4</t>
  </si>
  <si>
    <t>LOGROS EN GESTION</t>
  </si>
  <si>
    <t>LOGROS SANITARIOS</t>
  </si>
  <si>
    <t>(*2) Son aquellos factores que han contribuido a que se consiga el logro</t>
  </si>
  <si>
    <t xml:space="preserve">LOGROS (*1) </t>
  </si>
  <si>
    <t>FACTORES DE ÉXITO (*2)</t>
  </si>
  <si>
    <t>DESAFIOS (*3)</t>
  </si>
  <si>
    <t>REQUERIMIENTOS (*4)</t>
  </si>
  <si>
    <t>(*4) Son aquellos recursos y condiciones que se requieren para superar los desafíos</t>
  </si>
  <si>
    <t>DESAFIOS EN GESTION</t>
  </si>
  <si>
    <t>DESAFIOS SANITARIOS</t>
  </si>
  <si>
    <t>TRIMESTRE</t>
  </si>
  <si>
    <t>I</t>
  </si>
  <si>
    <t>II</t>
  </si>
  <si>
    <t>III</t>
  </si>
  <si>
    <t>IV</t>
  </si>
  <si>
    <t>INDICADORES REGIONALES</t>
  </si>
  <si>
    <t>Gestante Atendida Precozmente</t>
  </si>
  <si>
    <t>Gestante Controlada</t>
  </si>
  <si>
    <t>Recien Nacido Controlado</t>
  </si>
  <si>
    <t>DENGUE</t>
  </si>
  <si>
    <t>VALOR</t>
  </si>
  <si>
    <t>SAN MARTIN</t>
  </si>
  <si>
    <t xml:space="preserve">INDICADORES DE MONITOREO Y SEGUIMIENTO A ACCIONES ESTRATEGICAS DE SALUD </t>
  </si>
  <si>
    <t xml:space="preserve">Gestante con Plan de Parto Efectivisado </t>
  </si>
  <si>
    <t xml:space="preserve">DATOS DEL DIRECTOR DE LA RED </t>
  </si>
  <si>
    <t>RED</t>
  </si>
  <si>
    <t>RED EL DORADO</t>
  </si>
  <si>
    <t>RED HUALLAGA</t>
  </si>
  <si>
    <t>Prevalencia de ITU en la gestante</t>
  </si>
  <si>
    <t>I Trimestre</t>
  </si>
  <si>
    <t>Cumplimiento</t>
  </si>
  <si>
    <t>Tendencia</t>
  </si>
  <si>
    <t>Localidad con tratamiento focal</t>
  </si>
  <si>
    <t>Vivienda protegida</t>
  </si>
  <si>
    <t>&lt; 1 año</t>
  </si>
  <si>
    <t>1 año</t>
  </si>
  <si>
    <t>12-17 años</t>
  </si>
  <si>
    <t xml:space="preserve"> 5 a 11 años</t>
  </si>
  <si>
    <t xml:space="preserve"> 2 a 4 años</t>
  </si>
  <si>
    <t>18-29 años</t>
  </si>
  <si>
    <t>30-59 años</t>
  </si>
  <si>
    <t>Recursos Directamente Recaudados</t>
  </si>
  <si>
    <t>I Trim</t>
  </si>
  <si>
    <t>IV Trim</t>
  </si>
  <si>
    <t>III Trim.</t>
  </si>
  <si>
    <t>Muertes Neonatales</t>
  </si>
  <si>
    <t>II Trimestre</t>
  </si>
  <si>
    <t>III Trimestre</t>
  </si>
  <si>
    <t xml:space="preserve">IV Trimestre </t>
  </si>
  <si>
    <t>Anual</t>
  </si>
  <si>
    <t>TOTAL</t>
  </si>
  <si>
    <t>EDAD</t>
  </si>
  <si>
    <t>POBLACIONES ESPECÍFICAS</t>
  </si>
  <si>
    <t>TIPO</t>
  </si>
  <si>
    <t>FUENTE</t>
  </si>
  <si>
    <t>N°</t>
  </si>
  <si>
    <t>Niño y niña de 01 mes hasta los 11 meses 29 días.</t>
  </si>
  <si>
    <t>DIRES / RED</t>
  </si>
  <si>
    <t>---Seleccione---</t>
  </si>
  <si>
    <t>7.-</t>
  </si>
  <si>
    <t>La información corresponde a todos los establecimientos comprendidos en cada una de las redes.</t>
  </si>
  <si>
    <t>Los datos del Director  y responsable de la Información se ingresarán en la ficha de contacto (FC)</t>
  </si>
  <si>
    <t>El Tablero de mando, performance y gráficos se elaboran automáticamente</t>
  </si>
  <si>
    <t>Control de crecimiento y desarrollo: Conjunto de actividades periódicas y sistemáticas desarrolladas por el profesional enfermera o médico, con el objetivo de vigilar de manera adecuada y oportuna el crecimiento y desarrollo de la niña y el niño a fin de detectar de manera precoz y oportuna riesgos, alteraciones o trastornos, así como la presencia de enfermedades, facilitando su diagnóstico e intervención oportuna.</t>
  </si>
  <si>
    <t>La información de los indicadores será ingresada sólo en las fichas 1 y 2 (F1 y F2)</t>
  </si>
  <si>
    <t>La información es de caracter oficial y bajo responsabilidad</t>
  </si>
  <si>
    <t xml:space="preserve">LOGROS Y DESAFIOS DE LA GESTION </t>
  </si>
  <si>
    <t>PERIODO</t>
  </si>
  <si>
    <t>I TRIMESTRE</t>
  </si>
  <si>
    <t>II TRIMESTRE</t>
  </si>
  <si>
    <t>III TRIMESTRE</t>
  </si>
  <si>
    <t>IV TRIMESTRE</t>
  </si>
  <si>
    <t>SEMESTRAL</t>
  </si>
  <si>
    <t>ANUAL</t>
  </si>
  <si>
    <t>Smestral</t>
  </si>
  <si>
    <t>REGION</t>
  </si>
  <si>
    <t xml:space="preserve">INDICADORES POBLACIONALES </t>
  </si>
  <si>
    <t>MORTALIDAD</t>
  </si>
  <si>
    <t>TABLERO DE MANDO</t>
  </si>
  <si>
    <t xml:space="preserve">PERFORMANCE </t>
  </si>
  <si>
    <t>II Trim</t>
  </si>
  <si>
    <t>COMPONENTES</t>
  </si>
  <si>
    <t>60 a más</t>
  </si>
  <si>
    <t>Población Afiliada SIS</t>
  </si>
  <si>
    <t xml:space="preserve">PUNTAJE OBTENIDO </t>
  </si>
  <si>
    <t>PRIMER TRIMESTRE</t>
  </si>
  <si>
    <t>Recursos Ordinarios</t>
  </si>
  <si>
    <t>III Trim</t>
  </si>
  <si>
    <t>*Considerar muertes maternas directas, indirectas e incidentales</t>
  </si>
  <si>
    <t>Muertes Maternas*</t>
  </si>
  <si>
    <t>FICHA DE CONTACTO</t>
  </si>
  <si>
    <t>POBLACIONES ESTIMADAS / ESPERADAS</t>
  </si>
  <si>
    <t>calificación que el promedio del trimestre anterior</t>
  </si>
  <si>
    <t>ESTABLECIMENTOS DE SALUD</t>
  </si>
  <si>
    <t>Puestos de Salud I-1</t>
  </si>
  <si>
    <t>Puestos de Salud I-2</t>
  </si>
  <si>
    <t>Hospitales II-E</t>
  </si>
  <si>
    <t>Hospitales II-1</t>
  </si>
  <si>
    <t>Centros de Salud I-4</t>
  </si>
  <si>
    <t>Centros de Salud I-3</t>
  </si>
  <si>
    <t>*Actualizar si hubiese cambios por trimestres</t>
  </si>
  <si>
    <t>N° MICRORREDES</t>
  </si>
  <si>
    <t>TERCER TRIMESTRE</t>
  </si>
  <si>
    <t>SEGUNDO TRIMESTRE</t>
  </si>
  <si>
    <t>PRODUCCION DE SERVICOS</t>
  </si>
  <si>
    <t>Atendidos</t>
  </si>
  <si>
    <t>Atenciones</t>
  </si>
  <si>
    <t>Partos esperados</t>
  </si>
  <si>
    <t>Recién Nacidos esperados</t>
  </si>
  <si>
    <t>Seguro Intregal de Salud (Reembolso)</t>
  </si>
  <si>
    <t>Poblacion en quintil 1 y 2 de pobreza</t>
  </si>
  <si>
    <t xml:space="preserve">RECURSOS FINANCIEROS </t>
  </si>
  <si>
    <t xml:space="preserve">RECURSOS HUMANOS </t>
  </si>
  <si>
    <t>Parturienta con 6 controles</t>
  </si>
  <si>
    <t>Recien Nacido con control antes 7 dias</t>
  </si>
  <si>
    <t>I SEMESTRE</t>
  </si>
  <si>
    <t>N° Tecnicos de Enfermería</t>
  </si>
  <si>
    <t>N° Odontólogos</t>
  </si>
  <si>
    <t>N° Obstetras</t>
  </si>
  <si>
    <t>N° Enfermeras</t>
  </si>
  <si>
    <t>N° Psicólogos</t>
  </si>
  <si>
    <t>N° Médicos</t>
  </si>
  <si>
    <t>Seguro Intregal de Salud (Capita)</t>
  </si>
  <si>
    <t>Gestantes esperadas</t>
  </si>
  <si>
    <t>CUARTO TRIMESTRE</t>
  </si>
  <si>
    <t>en el cumplimiento de los indicadores</t>
  </si>
  <si>
    <t>calificación que el trimestre anterior</t>
  </si>
  <si>
    <r>
      <t xml:space="preserve">En el </t>
    </r>
    <r>
      <rPr>
        <b/>
        <sz val="14"/>
        <rFont val="Century Gothic"/>
        <family val="2"/>
      </rPr>
      <t>SEGUNDO TRIMESTRE</t>
    </r>
    <r>
      <rPr>
        <sz val="14"/>
        <rFont val="Century Gothic"/>
        <family val="2"/>
      </rPr>
      <t xml:space="preserve"> se ha obtenido una calificación </t>
    </r>
  </si>
  <si>
    <r>
      <t xml:space="preserve">En el </t>
    </r>
    <r>
      <rPr>
        <b/>
        <sz val="14"/>
        <rFont val="Century Gothic"/>
        <family val="2"/>
      </rPr>
      <t>SEGUNDO TRIMESTRE</t>
    </r>
    <r>
      <rPr>
        <sz val="14"/>
        <rFont val="Century Gothic"/>
        <family val="2"/>
      </rPr>
      <t xml:space="preserve"> se ha obtenido una </t>
    </r>
  </si>
  <si>
    <r>
      <t xml:space="preserve">En el  </t>
    </r>
    <r>
      <rPr>
        <b/>
        <sz val="14"/>
        <rFont val="Century Gothic"/>
        <family val="2"/>
      </rPr>
      <t xml:space="preserve">PRIMER TRIMESTRE  </t>
    </r>
    <r>
      <rPr>
        <sz val="14"/>
        <rFont val="Century Gothic"/>
        <family val="2"/>
      </rPr>
      <t>se ha obtenido una calificación</t>
    </r>
  </si>
  <si>
    <r>
      <t xml:space="preserve">En el  </t>
    </r>
    <r>
      <rPr>
        <b/>
        <sz val="14"/>
        <rFont val="Century Gothic"/>
        <family val="2"/>
      </rPr>
      <t>TERCER TRIMESTRE</t>
    </r>
    <r>
      <rPr>
        <sz val="14"/>
        <rFont val="Century Gothic"/>
        <family val="2"/>
      </rPr>
      <t xml:space="preserve">  se ha obtenido una calificación </t>
    </r>
  </si>
  <si>
    <r>
      <t xml:space="preserve">En el  </t>
    </r>
    <r>
      <rPr>
        <b/>
        <sz val="14"/>
        <rFont val="Century Gothic"/>
        <family val="2"/>
      </rPr>
      <t>TERCER TRIMESTRE</t>
    </r>
    <r>
      <rPr>
        <sz val="14"/>
        <rFont val="Century Gothic"/>
        <family val="2"/>
      </rPr>
      <t xml:space="preserve">  se ha obtenido una </t>
    </r>
  </si>
  <si>
    <r>
      <t xml:space="preserve">En el  </t>
    </r>
    <r>
      <rPr>
        <b/>
        <sz val="14"/>
        <rFont val="Century Gothic"/>
        <family val="2"/>
      </rPr>
      <t>CUARTO TRIMESTRE</t>
    </r>
    <r>
      <rPr>
        <sz val="14"/>
        <rFont val="Century Gothic"/>
        <family val="2"/>
      </rPr>
      <t xml:space="preserve">  se ha obtenido una calificación </t>
    </r>
  </si>
  <si>
    <r>
      <t xml:space="preserve">En el  </t>
    </r>
    <r>
      <rPr>
        <b/>
        <sz val="14"/>
        <rFont val="Century Gothic"/>
        <family val="2"/>
      </rPr>
      <t>CUARTO TRIMESTRE</t>
    </r>
    <r>
      <rPr>
        <sz val="14"/>
        <rFont val="Century Gothic"/>
        <family val="2"/>
      </rPr>
      <t xml:space="preserve">  se ha obtenido una </t>
    </r>
  </si>
  <si>
    <t>PRODUCCION DE SERVICIOS</t>
  </si>
  <si>
    <t>ATENDIDOS</t>
  </si>
  <si>
    <t>ATENCIONES</t>
  </si>
  <si>
    <t>EXTENSION DE USO</t>
  </si>
  <si>
    <t>INTENSIDAD DE USO</t>
  </si>
  <si>
    <t>MORBILIDAD</t>
  </si>
  <si>
    <t>Casos Dengue</t>
  </si>
  <si>
    <t>Casos TBC</t>
  </si>
  <si>
    <t>*Considerar casos probables y confirmados</t>
  </si>
  <si>
    <t>N° Tecnólogo Médico (Lab) / Biologo</t>
  </si>
  <si>
    <t>Gestante con Atencion Prenatal que inicia en el primer trimestre de gestación, antes de las 14 semanas de gestacion y recibe el paquete básico que permita la detección oportuna de signos de alarma y factores de riesgo para el manejo adecuado de las complicaciones que puedan presentarse tanto en la madre como en el perinato.</t>
  </si>
  <si>
    <t>Atencion Pre Natal</t>
  </si>
  <si>
    <t>Son todas aquellas actividades basadas en la vigilancia y evaluación integral de la gestante y el feto para lograr el nacimiento de un/a recién nacido/a sano/a, sin deterioro de la salud de la madre. Lo realiza el Médico Gineco Obstetra,Médico Cirujano con competencias y Obstetra, con la participación de todo el equipo multidisciplinario; apartir de los establecimientos de salud nivel I.</t>
  </si>
  <si>
    <t>Gestantes con tres entrevistas de Plan de Parto realizado por personal de salud , la primera entrevista realizado en el servicio materno durante la  Primera Atencion Prenatal , la segunda y tercera entrevista de  Plan parto realizada en domicilio en presencia del familiar y agente comunitario.</t>
  </si>
  <si>
    <t>Plan de Parto</t>
  </si>
  <si>
    <t>Es una herramienta efectiva que busca organizar y movilizar los recursos familiares y comunitarios para la atencion oportuna de la gestante, la puerpera y el recien nacido.El Plan de parto debe consignar la informacion precisa que permita organizar el proceso de atencion de la gestante, relevando los aspectos del parto y la referencia de ser necesaria .El plan facilita la informacion para que la gestantes y sus familias sepan a donde llegar, ante la presencia de señales de parto o de algun signo de alarma.</t>
  </si>
  <si>
    <t>Atencion de Parto Institucional</t>
  </si>
  <si>
    <t>Es la atención que se brinda a la gestante y al recién nacido durante el proceso del parto vaginal, la duración de este proceso varía de una mujer nulípara a una multípara; lo realiza el Médico Gineco Obstetra,Obstetra, Médico Cirujano capacitado, a partir de los establecimientos de salud FONB.En caso de emergencia el parto inminente puede ser asistido por otro personal de salud capacitado, en los establecimientos de salud Nivel I-1, I-2, I-3.</t>
  </si>
  <si>
    <t>Gestante que al momento de atenderse el parto Institucional  tiene mayor o igual a 6 Atenciones Prenatales.</t>
  </si>
  <si>
    <t>Actividad realizada por el personal de salud con el objetivo de desarrollar acciones de captacion acompañamiento y seguimiento a la familia del R.N., evaluar el cuidado esencial neonatal, verificar y fortalecer practicas claves en el cuidado del R.N.(lactancia materna, lavado de manos, higiene, cuidado del cordon umbilical, vacunas, abrio, afecto y acciones a tomar). La primera visita obligatoria a las 48 horas del alta, la segunda visita obligatoria entre la tercera y cuarta semana de vida.</t>
  </si>
  <si>
    <t>Conjunto de actividades desarrolladas por el profesional medico neonatologo, medico pediatra, medico general capacitado o enfermera capacitada; con el objetivo de evaluar el crecimiento y desarrollo, identificar precozmente los signos de peligro en el recien nacido y en la madre verificar el aprendizaje y la practica sobre el cuidado integral del recien nacido (lactancia materna, higiene, cuidado del cordon umbilical, vacunas, abrio, afecto y acciones a seguir) el control se realiza a los establecimientos de salud el 7° y 15° dia despues del nacimiento y el tiempo promedio utilizado por control es de 30 minutos.</t>
  </si>
  <si>
    <t>Niño y niña de 01 mes hasta los 35 meses 29 días.</t>
  </si>
  <si>
    <t>El proceso de inmunizacion implica un conjunto de actividades periodica y sistematica desarrolladas por el profesional de enfermeria con el objetivo de asegurar de manera adecuada y oportuna la vacunacion de la niña y el niño según el cronograma establecido de acuerdo a su edad, a fin de evitar las enfermedades inmunoprevenibles y disminuir la carga de enfermedades prevalentes de la infancia.</t>
  </si>
  <si>
    <t>Se entiende como niño protegido menor de 1 año a los comprendidos entre 1 mes de vida hasta los 11 meses y 29 dias</t>
  </si>
  <si>
    <t>Es una enfermedad crónica caracterizada por un incremento continuo de las cifras de la presión sanguínea en las arterias.</t>
  </si>
  <si>
    <t>Es la persona que mantiene los niveles de glucosa en la sangre, tan cerca de los rangos normales (70-110 mg./dl) como sea posible a cualquier hora del día (tanto en ayunas, como después de las comidas).</t>
  </si>
  <si>
    <t>Es un tratamiento para las células anormales del cuello del útero. Consiste en aplicar un químico muy frío en el cuello del útero para congelar las células. Este procedimiento permite que vuelvan a crecer células nuevas normales en la misma zona.</t>
  </si>
  <si>
    <t>Es un proceso que permite identificar oportunamente  personas en riesgo de presentar problemas y/o trastornos de salud mental, es un procedimiento breve que consiste en la aplicación de una ficha por un personal de salud con competencias, según lo establecido en las guias de prácticas clínicas reconocida por el Ministerio de Salud. se programa al 50% del total de atendidos por todos los servicios.</t>
  </si>
  <si>
    <t xml:space="preserve">Persona que presenta tos y expectoracion por mas de 15 dias que se detecta durante la atencion de salud en cualquier area o servicio del EE.SS asi como poblaciones vulnerables. El sintomatico respiratorio recibe dos atenciones ( el 1° dia se identifica y deja la primera muestra, el segundo dia acude con la segunda muestra)   </t>
  </si>
  <si>
    <t xml:space="preserve">Es toda persona que presenta tos con expectoracion por mas de 15 dias, registrado en el libro de registro de sintomatico respiratorio </t>
  </si>
  <si>
    <t>En todo paciente es obligatorio la observacion directa de la toma de medicamentos por el personal de salud, con lo que se tiene mayor posibilidad de curacion y menos riesgo de resistencia y fracaso al tratamiento y la admisntracion sera supervisado en el 100% de casos siendo, siendo responsabilidad del personal de salud de los establecimientos</t>
  </si>
  <si>
    <t>El manejo sindrómico se basa en la identificación y tratamiento de una Infección de Transmision Sexual  como es el signo y sintoma que motiva la búsqueda de atención en un establecimiento de salud.</t>
  </si>
  <si>
    <t>Es el pasaje del Virus de Inmuno Deficiencia Humana de la madre al niño durante la gestación, parto o lactancia materna.</t>
  </si>
  <si>
    <t>Es el pasaje del Treponema Pallidum  de la madre al niño durante la gestación.</t>
  </si>
  <si>
    <t>Es la adminstracion de tratamiento farmacologico supervisado en base a sales antimoniales pentavalentes como primera opcion, para la leishmaniosis cutanea el tratamiento tiene una duracion  de 20 dias y leishmaniosis mucocutanea tiene una duracion de 28 dias, en ambas formas la dosis es 20 mg de antimonio pentavalente base/kg de peso/dia</t>
  </si>
  <si>
    <t>Es un ejercicio de ejecucion previamnete planeadas, que presentan situaciones de desastre semejantes a la realidad y que  a traves de la movilizacion de recursos y personal, permite evaluar la capacidad de respuesta con los recursos existentes al enfrentar una respuesta con los recursos existentes al enfrentar una supuesta emergencia o desastre</t>
  </si>
  <si>
    <t xml:space="preserve">Es el número de casos de Infeccion del tracto Urinario en la gestante que reciben Atención por consulta externa o emergencia y puede  provocar complicaciones maternas y perinatales.  </t>
  </si>
  <si>
    <t>Sintomático respiratorio identificado con diagnostico oportuno de tuberculosis</t>
  </si>
  <si>
    <t>Eficacia  de tratamiento</t>
  </si>
  <si>
    <t>ITS  con manejo sindromico</t>
  </si>
  <si>
    <t>Transmisión vertical  de la sifilis</t>
  </si>
  <si>
    <t xml:space="preserve"> Paciente con leishmaniosis con tratamiento completo</t>
  </si>
  <si>
    <t xml:space="preserve">Simulacro </t>
  </si>
  <si>
    <t xml:space="preserve">Niños con CRED completo </t>
  </si>
  <si>
    <t>Niño protegido</t>
  </si>
  <si>
    <t xml:space="preserve">Niño menor de 1 año </t>
  </si>
  <si>
    <t>Hipertension arterial</t>
  </si>
  <si>
    <t>Paciente diabetico controlado</t>
  </si>
  <si>
    <t>Crioterapia</t>
  </si>
  <si>
    <t xml:space="preserve">Tamizaje en salud mental </t>
  </si>
  <si>
    <t>Mayor de 15 años sintomatico respiratorio examinado</t>
  </si>
  <si>
    <t>Niño CRED &lt; 03 año</t>
  </si>
  <si>
    <t>Niño CRED &lt; 01 año</t>
  </si>
  <si>
    <t>Localidad con Bajo Riesgo entomológico</t>
  </si>
  <si>
    <t>Gestante con 6 atenciones Pre Natales, de aproximadamente 25 minutos cada una:
- 1ra Atención Prenatal: antes de las 14 semanas de gestación.
- 2da Atención Prenatal: entre las 14 a 21 semanas de gestación.
- 3ra Atención Prenatal: entre las 22 a 24 semanas de gestación.
- 4ta Atención Prenatal: entre las 25 a 32 semanas de gestación.
- 5ta Atención Prenatal: entre las 33 a 36 semanas de gestación.
- 6ta Atención Prenatal: entre las 37 a 40 semanas de gestación</t>
  </si>
  <si>
    <t>Transmisión vertical  del VIH</t>
  </si>
  <si>
    <t>Control realizado en las viviendas de una localidad. Se aplica en los recipientes de agua que se encuentran dentro y fuera de una vivienda. Se denomina también “control focal” o “control larvario”. En esta actividad debe aplicarse tanto las medidas de control físico como de control químico para eliminar todos los criaderos posibles. 
El tratamiento focal se realiza de manera trimestral, es decir 4 veces al año. La cobertura debe ser al 100% de las viviendas en una localidad. Se considera aceptable hasta un máximo de 5% de viviendas no inspeccionadas (cerradas, renuentes y deshabitadas).</t>
  </si>
  <si>
    <t>Vivienda inspeccionada con tratamiento focal. Realizada a través de la visita domiciliaria  trimestral, para la inspección de los criaderos positivos y/o potenciales de Aedes aegypti, en el intra y peri domicilio, la aplicación de control físico (destrucción y/o protección de criaderos) y químico con larvicida, brindando educación sanitaria y acciones demostrativas de limpieza, cepillado, tapado de recipiente, así como la conservación y mantenimiento del larvicida.</t>
  </si>
  <si>
    <t xml:space="preserve">Vigilancia entomológica que se realiza en las localidades que actualmente se reportan positivas a la presencia del Aedes aegypti, a través de inspecciones domiciliarias mensuales, al 10% del total de las viviendas de la localidad, que van a permitir determinar localidades con bajos índices de infestación aédica en viviendas y su variación en el tiempo, mediante la búsqueda activa de larvas del vector Aedes aegypti. 
</t>
  </si>
  <si>
    <t>LAMAS</t>
  </si>
  <si>
    <t>EL DORADO</t>
  </si>
  <si>
    <t>PICOTA</t>
  </si>
  <si>
    <t>MOYOBAMBA</t>
  </si>
  <si>
    <t>RIOJA</t>
  </si>
  <si>
    <t>UE 400</t>
  </si>
  <si>
    <t>UE 401</t>
  </si>
  <si>
    <t>MARISCAL CACERES</t>
  </si>
  <si>
    <t>HUALLAGA</t>
  </si>
  <si>
    <t>BELLAVISTA</t>
  </si>
  <si>
    <t>TOCACHE</t>
  </si>
  <si>
    <t>UE 403</t>
  </si>
  <si>
    <t>UE 402</t>
  </si>
  <si>
    <t>POBLACION 2013</t>
  </si>
  <si>
    <t>MICROREDES</t>
  </si>
  <si>
    <t>ESTABLECIMIENTOS</t>
  </si>
  <si>
    <t>RECURSOS HUMANOS</t>
  </si>
  <si>
    <t>DIRECCION REGIONAL DE SALUD SAN MARTIN</t>
  </si>
  <si>
    <t>RECURSOS FINANCIEROS</t>
  </si>
  <si>
    <t>MORTALIDAD 2012</t>
  </si>
  <si>
    <t>MORBILIDAD 2012</t>
  </si>
  <si>
    <t>MORTALIDAD 2013</t>
  </si>
  <si>
    <t>MORBILIDAD 2013</t>
  </si>
  <si>
    <t>PRODUCION DE SERVICIOS</t>
  </si>
  <si>
    <t>POBLACION ESPECIFICA</t>
  </si>
  <si>
    <t>POBLACION ESTIMADA</t>
  </si>
  <si>
    <t>TBC</t>
  </si>
  <si>
    <t>MM</t>
  </si>
  <si>
    <t>MN</t>
  </si>
  <si>
    <t>ATENDIOS</t>
  </si>
  <si>
    <t>|</t>
  </si>
  <si>
    <t>&lt;=</t>
  </si>
  <si>
    <t>4 a 5</t>
  </si>
  <si>
    <t>&gt;=</t>
  </si>
  <si>
    <t>&gt;2</t>
  </si>
  <si>
    <t>verde</t>
  </si>
  <si>
    <t>&lt;2</t>
  </si>
  <si>
    <t>rojo</t>
  </si>
  <si>
    <t>amarillo</t>
  </si>
  <si>
    <t>2 a 5</t>
  </si>
  <si>
    <t>10 a 6</t>
  </si>
  <si>
    <t>regular</t>
  </si>
  <si>
    <t>adecuado</t>
  </si>
  <si>
    <t>deficiente</t>
  </si>
  <si>
    <t>1 a 4</t>
  </si>
  <si>
    <t>La información trimestral comprende los meses de enero a junio del año de Evaluación</t>
  </si>
  <si>
    <t>X</t>
  </si>
  <si>
    <t>POBLACIÓN INEI</t>
  </si>
  <si>
    <r>
      <t xml:space="preserve">En el </t>
    </r>
    <r>
      <rPr>
        <b/>
        <sz val="14"/>
        <rFont val="Century Gothic"/>
        <family val="2"/>
      </rPr>
      <t xml:space="preserve">AÑO 2023,   </t>
    </r>
    <r>
      <rPr>
        <sz val="14"/>
        <rFont val="Century Gothic"/>
        <family val="2"/>
      </rPr>
      <t xml:space="preserve"> la Red ha obtenido una calificación </t>
    </r>
  </si>
  <si>
    <t>(*1) Priorizar los dos logros de Gestión y cuatro logros sanitarios más importantes durante el 2023</t>
  </si>
  <si>
    <t>(*3) Priorizar los dos desafios de Gestión y cuatro desafios sanitarios más importantes para el 2023</t>
  </si>
  <si>
    <t>PRODUCTIVIDAD HORA MEDICO</t>
  </si>
  <si>
    <t>RENDIMIENTO HORA MEDICO</t>
  </si>
  <si>
    <t>PROMEDIO DE ANALISIS DE LABORATORIO POR CONSULTA EXTERNA</t>
  </si>
  <si>
    <t>PORCENTAJE OCUPACION DE CAMAS (FACTOR: 100)</t>
  </si>
  <si>
    <t>RENDIMIENTO CAMA</t>
  </si>
  <si>
    <t>RAZON DE URGENCIAS POR CONSULTA EXTERNA</t>
  </si>
  <si>
    <t>RENDIMIENTO DE SALA DE OPERACIONES</t>
  </si>
  <si>
    <t>RENDIMIENTO DE SALA DE OPERACIONES (CIRUGIA DE EMERGENCIA)</t>
  </si>
  <si>
    <t>RENDIMIENTO DE SALA DE OPERACIONES (CIRUGIA EFECTIVAS)</t>
  </si>
  <si>
    <t>GRADO DE RESOLUTIVIDAD DEL ESTABLECIMIENTO DE SALUD (FACTOR: 100)</t>
  </si>
  <si>
    <t>PORCENTAJE DE INFECCIONES INTRAHOSPITALARIAS (FACTOR:100)</t>
  </si>
  <si>
    <t>TASA DE CESAREA (FACTOR:100)</t>
  </si>
  <si>
    <t>MORTALIDAD NEONATAL PRECOZ (FACTOR: 100)</t>
  </si>
  <si>
    <t>N° de Atenciones Médicas Realizadas</t>
  </si>
  <si>
    <r>
      <t xml:space="preserve">N° de horas médico </t>
    </r>
    <r>
      <rPr>
        <b/>
        <sz val="9"/>
        <rFont val="Calibri"/>
        <family val="2"/>
      </rPr>
      <t>Programadas</t>
    </r>
  </si>
  <si>
    <t>N° de horas médico Efectivas</t>
  </si>
  <si>
    <t>N° análisis de laboratorio indicados en consulta externa</t>
  </si>
  <si>
    <t>N° Atenciones médicas Realizadas</t>
  </si>
  <si>
    <t>N° pacientes-día</t>
  </si>
  <si>
    <t>N° días cama disponibles</t>
  </si>
  <si>
    <t>N° egresos</t>
  </si>
  <si>
    <t>N° camas disponibles promedio</t>
  </si>
  <si>
    <t>Nº de Atenciones Médicas en Urgencias</t>
  </si>
  <si>
    <t>Nº Total de Atenciones médicas en Consulta Externa</t>
  </si>
  <si>
    <t>Nº Intervenciones Quirúrgicas Ejecutadas</t>
  </si>
  <si>
    <t>Nº de Salas de Operaciones Utilizados</t>
  </si>
  <si>
    <t>Nº Intervenciones Quirúrgicas de Emergencia</t>
  </si>
  <si>
    <t>Nº Intervenciones Quirúrgicas Programadas Ejecutadas (Cirugías Electivas)</t>
  </si>
  <si>
    <t>N° de solicitudes de Referencias enviadas para atención médica en consulta externa</t>
  </si>
  <si>
    <t>Nº Total de Consultas Médicas</t>
  </si>
  <si>
    <t>Total de pacientes con infecciones intrahospitalarias</t>
  </si>
  <si>
    <t>Nº Total de Cesáreas realizadas</t>
  </si>
  <si>
    <t>Nº Total de Partos atendidos</t>
  </si>
  <si>
    <t>N° Recién nacidos fallecidos en los primeros 7 días</t>
  </si>
  <si>
    <t>N° Recién nacidos en la Institución</t>
  </si>
  <si>
    <t>CALIDAD</t>
  </si>
  <si>
    <t>EFICIENCIA</t>
  </si>
  <si>
    <t>PRODUCCION Y RENDIMIENTO</t>
  </si>
  <si>
    <t>HIS / Programacion Medica</t>
  </si>
  <si>
    <t>HIS / Reporte del Servicio</t>
  </si>
  <si>
    <t>Informe Laboratorio / HIS</t>
  </si>
  <si>
    <t>Censo diario de Enfermeras, Egresos Hospitalario / Registro Hospitalario</t>
  </si>
  <si>
    <t>Egresos Hospitalario / Registro Hospitalario</t>
  </si>
  <si>
    <t>Cuaderno de Registro de Emergencia / HIS</t>
  </si>
  <si>
    <t>Libro de Programacion de Intervenciones Quirurgicas / Reporte de Centro Quirurgico</t>
  </si>
  <si>
    <t>SIS - REFCON / HIS</t>
  </si>
  <si>
    <t>FICHA IAAS EPIDEMIOLOGIA / EGRESOS</t>
  </si>
  <si>
    <t>Reporte de Centro Quirurgico - CNV / Reporte Centro Quirurgico - CNV</t>
  </si>
  <si>
    <t>SINADEF / CNV</t>
  </si>
  <si>
    <t>INDICADORES HOSPITALARIOS</t>
  </si>
  <si>
    <t>HOSPITAL RIOJA</t>
  </si>
  <si>
    <t>HOSPITAL MOYOBAMBA</t>
  </si>
  <si>
    <t>HOSPITAL II-2 TARAPOTO</t>
  </si>
  <si>
    <t>HOSPITAL LAMAS</t>
  </si>
  <si>
    <t>HOSPITAL BANDA DE SHILCAYO</t>
  </si>
  <si>
    <t>HOSPITAL JUANJUI</t>
  </si>
  <si>
    <t>HOSPITAL BELLAVISTA</t>
  </si>
  <si>
    <t>HOSPITAL TOCACHE</t>
  </si>
  <si>
    <t>N° de horas médico Programadas</t>
  </si>
  <si>
    <t>DIRESA</t>
  </si>
  <si>
    <t>HOSPITAL</t>
  </si>
  <si>
    <t>3.9 a 2.0</t>
  </si>
  <si>
    <t>&lt;</t>
  </si>
  <si>
    <t>0,7 a 0,4</t>
  </si>
  <si>
    <t>80 a 60%</t>
  </si>
  <si>
    <t>6 a 3.0</t>
  </si>
  <si>
    <t>3 a 5</t>
  </si>
  <si>
    <t>79 a 50</t>
  </si>
  <si>
    <t>3 a 5 %</t>
  </si>
  <si>
    <t>ATENDIDOS 2022</t>
  </si>
  <si>
    <t>ATENDIDOS 2023</t>
  </si>
  <si>
    <t>ATENCIONES 2022</t>
  </si>
  <si>
    <t>ATENCIONES 2023</t>
  </si>
  <si>
    <t>EXTENSION DE USO 2023</t>
  </si>
  <si>
    <t>INTENSIDAD DE USO 2023</t>
  </si>
  <si>
    <t>Red</t>
  </si>
  <si>
    <t>Microred</t>
  </si>
  <si>
    <t>I TRIM</t>
  </si>
  <si>
    <t>II TRIM</t>
  </si>
  <si>
    <t>III TRIM</t>
  </si>
  <si>
    <t>IV TRIM</t>
  </si>
  <si>
    <t>POB_2023</t>
  </si>
  <si>
    <t>SALDO EXTENSION DE USO</t>
  </si>
  <si>
    <t>HOSPITAL TARAPOTO</t>
  </si>
  <si>
    <t>HOSPITAL DE  RIOJA</t>
  </si>
  <si>
    <t>HOSPITAL  MOYOBAMBA</t>
  </si>
  <si>
    <t>HOSPITAL II-1 TOCACHE</t>
  </si>
  <si>
    <t>BANDA SHILCAYO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</si>
</sst>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quot;€&quot;_-;\-* #,##0.00\ &quot;€&quot;_-;_-* &quot;-&quot;??\ &quot;€&quot;_-;_-@_-"/>
    <numFmt numFmtId="165" formatCode="0.0"/>
    <numFmt numFmtId="166" formatCode="0.0%"/>
    <numFmt numFmtId="167" formatCode="00000"/>
  </numFmts>
  <fonts count="100" x14ac:knownFonts="1">
    <font>
      <sz val="10"/>
      <name val="Arial"/>
    </font>
    <font>
      <sz val="10"/>
      <name val="Arial"/>
      <family val="2"/>
    </font>
    <font>
      <b/>
      <sz val="10"/>
      <name val="Arial"/>
      <family val="2"/>
    </font>
    <font>
      <sz val="10"/>
      <name val="Arial Narrow"/>
      <family val="2"/>
    </font>
    <font>
      <sz val="8"/>
      <name val="Arial"/>
      <family val="2"/>
    </font>
    <font>
      <sz val="10"/>
      <name val="Arial"/>
      <family val="2"/>
    </font>
    <font>
      <sz val="8"/>
      <name val="Arial Narrow"/>
      <family val="2"/>
    </font>
    <font>
      <b/>
      <u/>
      <sz val="14"/>
      <name val="Arial"/>
      <family val="2"/>
    </font>
    <font>
      <b/>
      <sz val="9"/>
      <name val="Arial"/>
      <family val="2"/>
    </font>
    <font>
      <b/>
      <sz val="14"/>
      <name val="Arial"/>
      <family val="2"/>
    </font>
    <font>
      <sz val="11"/>
      <name val="Arial"/>
      <family val="2"/>
    </font>
    <font>
      <b/>
      <sz val="11"/>
      <name val="Arial"/>
      <family val="2"/>
    </font>
    <font>
      <b/>
      <sz val="12"/>
      <name val="Arial"/>
      <family val="2"/>
    </font>
    <font>
      <sz val="11"/>
      <name val="Arial"/>
      <family val="2"/>
    </font>
    <font>
      <b/>
      <i/>
      <sz val="12"/>
      <name val="Arial"/>
      <family val="2"/>
    </font>
    <font>
      <sz val="10"/>
      <color indexed="41"/>
      <name val="Arial"/>
      <family val="2"/>
    </font>
    <font>
      <b/>
      <u/>
      <sz val="14"/>
      <color indexed="41"/>
      <name val="Arial"/>
      <family val="2"/>
    </font>
    <font>
      <b/>
      <i/>
      <sz val="8"/>
      <name val="Arial"/>
      <family val="2"/>
    </font>
    <font>
      <b/>
      <sz val="11"/>
      <name val="Century Gothic"/>
      <family val="2"/>
    </font>
    <font>
      <b/>
      <sz val="16"/>
      <name val="Century Gothic"/>
      <family val="2"/>
    </font>
    <font>
      <sz val="11"/>
      <name val="Century Gothic"/>
      <family val="2"/>
    </font>
    <font>
      <b/>
      <i/>
      <sz val="14"/>
      <name val="Arial"/>
      <family val="2"/>
    </font>
    <font>
      <i/>
      <sz val="8"/>
      <name val="Arial"/>
      <family val="2"/>
    </font>
    <font>
      <b/>
      <sz val="10"/>
      <name val="Times New Roman"/>
      <family val="1"/>
    </font>
    <font>
      <sz val="14"/>
      <name val="Arial"/>
      <family val="2"/>
    </font>
    <font>
      <b/>
      <i/>
      <sz val="16"/>
      <name val="Arial"/>
      <family val="2"/>
    </font>
    <font>
      <b/>
      <sz val="26"/>
      <name val="Aharoni"/>
    </font>
    <font>
      <b/>
      <sz val="11"/>
      <name val="Arial Narrow"/>
      <family val="2"/>
    </font>
    <font>
      <sz val="11"/>
      <name val="Arial Narrow"/>
      <family val="2"/>
    </font>
    <font>
      <b/>
      <i/>
      <sz val="10"/>
      <name val="Arial"/>
      <family val="2"/>
    </font>
    <font>
      <i/>
      <sz val="10"/>
      <name val="Arial"/>
      <family val="2"/>
    </font>
    <font>
      <b/>
      <sz val="18"/>
      <name val="Broadway"/>
      <family val="5"/>
    </font>
    <font>
      <b/>
      <sz val="16"/>
      <color indexed="9"/>
      <name val="Aharoni"/>
    </font>
    <font>
      <b/>
      <sz val="18"/>
      <color indexed="9"/>
      <name val="Aharoni"/>
    </font>
    <font>
      <b/>
      <sz val="16"/>
      <name val="Aharoni"/>
    </font>
    <font>
      <sz val="13"/>
      <name val="Century Gothic"/>
      <family val="2"/>
    </font>
    <font>
      <sz val="14"/>
      <name val="Century Gothic"/>
      <family val="2"/>
    </font>
    <font>
      <sz val="12"/>
      <name val="Century Gothic"/>
      <family val="2"/>
    </font>
    <font>
      <sz val="13.5"/>
      <name val="Century Gothic"/>
      <family val="2"/>
    </font>
    <font>
      <b/>
      <sz val="13.5"/>
      <name val="Century Gothic"/>
      <family val="2"/>
    </font>
    <font>
      <sz val="12"/>
      <name val="Arial Narrow"/>
      <family val="2"/>
    </font>
    <font>
      <sz val="14"/>
      <name val="Arial Narrow"/>
      <family val="2"/>
    </font>
    <font>
      <b/>
      <sz val="16"/>
      <name val="Arial"/>
      <family val="2"/>
    </font>
    <font>
      <b/>
      <sz val="14"/>
      <name val="Century Gothic"/>
      <family val="2"/>
    </font>
    <font>
      <b/>
      <sz val="14"/>
      <name val="Aharoni"/>
    </font>
    <font>
      <sz val="9"/>
      <color indexed="81"/>
      <name val="Tahoma"/>
      <family val="2"/>
    </font>
    <font>
      <sz val="9"/>
      <name val="Arial"/>
      <family val="2"/>
    </font>
    <font>
      <b/>
      <sz val="9"/>
      <color indexed="81"/>
      <name val="Tahoma"/>
      <family val="2"/>
    </font>
    <font>
      <b/>
      <sz val="11"/>
      <color rgb="FFFF0000"/>
      <name val="Century Gothic"/>
      <family val="2"/>
    </font>
    <font>
      <b/>
      <sz val="11"/>
      <color theme="0"/>
      <name val="Century Gothic"/>
      <family val="2"/>
    </font>
    <font>
      <sz val="10"/>
      <color theme="0"/>
      <name val="Arial"/>
      <family val="2"/>
    </font>
    <font>
      <b/>
      <sz val="22"/>
      <color theme="0"/>
      <name val="Arial"/>
      <family val="2"/>
    </font>
    <font>
      <b/>
      <sz val="14"/>
      <color theme="0"/>
      <name val="Aharoni"/>
    </font>
    <font>
      <b/>
      <sz val="10"/>
      <color rgb="FFFF0000"/>
      <name val="Times New Roman"/>
      <family val="1"/>
    </font>
    <font>
      <sz val="10"/>
      <color rgb="FFFF0000"/>
      <name val="Arial"/>
      <family val="2"/>
    </font>
    <font>
      <sz val="18"/>
      <name val="Arial"/>
      <family val="2"/>
    </font>
    <font>
      <b/>
      <sz val="11"/>
      <color rgb="FFFFFFCC"/>
      <name val="Arial Narrow"/>
      <family val="2"/>
    </font>
    <font>
      <b/>
      <sz val="14"/>
      <color indexed="9"/>
      <name val="Cambria"/>
      <family val="1"/>
      <scheme val="major"/>
    </font>
    <font>
      <sz val="10"/>
      <name val="Cambria"/>
      <family val="1"/>
      <scheme val="major"/>
    </font>
    <font>
      <b/>
      <sz val="10"/>
      <name val="Cambria"/>
      <family val="1"/>
      <scheme val="major"/>
    </font>
    <font>
      <sz val="11"/>
      <name val="Cambria"/>
      <family val="1"/>
      <scheme val="major"/>
    </font>
    <font>
      <b/>
      <sz val="9"/>
      <name val="Cambria"/>
      <family val="1"/>
      <scheme val="major"/>
    </font>
    <font>
      <b/>
      <sz val="11"/>
      <color theme="0"/>
      <name val="Cambria"/>
      <family val="1"/>
      <scheme val="major"/>
    </font>
    <font>
      <sz val="9"/>
      <color theme="1"/>
      <name val="Cambria"/>
      <family val="1"/>
      <scheme val="major"/>
    </font>
    <font>
      <sz val="8"/>
      <name val="Cambria"/>
      <family val="1"/>
      <scheme val="major"/>
    </font>
    <font>
      <sz val="10"/>
      <color theme="1"/>
      <name val="Cambria"/>
      <family val="1"/>
      <scheme val="major"/>
    </font>
    <font>
      <sz val="9"/>
      <color rgb="FFFFFFCC"/>
      <name val="Cambria"/>
      <family val="1"/>
      <scheme val="major"/>
    </font>
    <font>
      <sz val="14"/>
      <color theme="0"/>
      <name val="Arial"/>
      <family val="2"/>
    </font>
    <font>
      <b/>
      <sz val="18"/>
      <color theme="0"/>
      <name val="Arial"/>
      <family val="2"/>
    </font>
    <font>
      <b/>
      <sz val="28"/>
      <color theme="0"/>
      <name val="Arial"/>
      <family val="2"/>
    </font>
    <font>
      <b/>
      <i/>
      <sz val="14"/>
      <color theme="0"/>
      <name val="Arial"/>
      <family val="2"/>
    </font>
    <font>
      <b/>
      <sz val="26"/>
      <color theme="0"/>
      <name val="Franklin Gothic Heavy"/>
      <family val="2"/>
    </font>
    <font>
      <b/>
      <i/>
      <sz val="9"/>
      <color theme="0"/>
      <name val="Arial"/>
      <family val="2"/>
    </font>
    <font>
      <b/>
      <i/>
      <sz val="10"/>
      <color theme="0"/>
      <name val="Arial"/>
      <family val="2"/>
    </font>
    <font>
      <b/>
      <i/>
      <sz val="16"/>
      <color theme="0"/>
      <name val="Arial"/>
      <family val="2"/>
    </font>
    <font>
      <b/>
      <sz val="11"/>
      <color theme="0"/>
      <name val="Arial"/>
      <family val="2"/>
    </font>
    <font>
      <b/>
      <sz val="10"/>
      <color theme="0"/>
      <name val="Arial"/>
      <family val="2"/>
    </font>
    <font>
      <b/>
      <sz val="12"/>
      <color theme="0"/>
      <name val="Cambria"/>
      <family val="1"/>
      <scheme val="major"/>
    </font>
    <font>
      <b/>
      <sz val="12"/>
      <color theme="0"/>
      <name val="Arial"/>
      <family val="2"/>
    </font>
    <font>
      <b/>
      <sz val="14"/>
      <color theme="0"/>
      <name val="Arial"/>
      <family val="2"/>
    </font>
    <font>
      <b/>
      <sz val="10"/>
      <color indexed="9"/>
      <name val="Aharoni"/>
    </font>
    <font>
      <b/>
      <sz val="11"/>
      <color indexed="9"/>
      <name val="Aharoni"/>
    </font>
    <font>
      <b/>
      <sz val="11"/>
      <name val="Times New Roman"/>
      <family val="1"/>
    </font>
    <font>
      <b/>
      <sz val="16"/>
      <color theme="0"/>
      <name val="Aharoni"/>
    </font>
    <font>
      <b/>
      <sz val="14"/>
      <color theme="0"/>
      <name val="Century Gothic"/>
      <family val="2"/>
    </font>
    <font>
      <b/>
      <sz val="14"/>
      <color theme="0"/>
      <name val="Aharoni"/>
    </font>
    <font>
      <b/>
      <sz val="16"/>
      <color theme="0"/>
      <name val="Century Gothic"/>
      <family val="2"/>
    </font>
    <font>
      <sz val="11"/>
      <color theme="0"/>
      <name val="Arial"/>
      <family val="2"/>
    </font>
    <font>
      <b/>
      <sz val="18"/>
      <color theme="0"/>
      <name val="Aharoni"/>
    </font>
    <font>
      <b/>
      <sz val="12"/>
      <color theme="0"/>
      <name val="Aharoni"/>
    </font>
    <font>
      <b/>
      <sz val="14"/>
      <color theme="0"/>
      <name val="Arial Narrow"/>
      <family val="2"/>
    </font>
    <font>
      <sz val="10"/>
      <color theme="0"/>
      <name val="Cambria"/>
      <family val="1"/>
      <scheme val="major"/>
    </font>
    <font>
      <b/>
      <sz val="9"/>
      <color theme="0"/>
      <name val="Cambria"/>
      <family val="1"/>
      <scheme val="major"/>
    </font>
    <font>
      <sz val="9"/>
      <color theme="0"/>
      <name val="Cambria"/>
      <family val="1"/>
      <scheme val="major"/>
    </font>
    <font>
      <b/>
      <sz val="9"/>
      <name val="Calibri"/>
      <family val="2"/>
    </font>
    <font>
      <b/>
      <sz val="16"/>
      <color theme="0"/>
      <name val="Cambria"/>
      <family val="1"/>
      <scheme val="major"/>
    </font>
    <font>
      <b/>
      <u/>
      <sz val="14"/>
      <color rgb="FFFF0000"/>
      <name val="Arial"/>
      <family val="2"/>
    </font>
    <font>
      <sz val="11"/>
      <name val="Calibri"/>
      <family val="2"/>
    </font>
    <font>
      <b/>
      <sz val="11"/>
      <color theme="0"/>
      <name val="Calibri"/>
      <family val="2"/>
    </font>
    <font>
      <b/>
      <sz val="11"/>
      <color theme="1"/>
      <name val="Calibri"/>
      <family val="2"/>
    </font>
  </fonts>
  <fills count="41">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indexed="44"/>
        <bgColor indexed="64"/>
      </patternFill>
    </fill>
    <fill>
      <patternFill patternType="solid">
        <fgColor indexed="15"/>
        <bgColor indexed="64"/>
      </patternFill>
    </fill>
    <fill>
      <patternFill patternType="solid">
        <fgColor indexed="47"/>
        <bgColor indexed="64"/>
      </patternFill>
    </fill>
    <fill>
      <patternFill patternType="solid">
        <fgColor indexed="45"/>
        <bgColor indexed="64"/>
      </patternFill>
    </fill>
    <fill>
      <patternFill patternType="solid">
        <fgColor rgb="FF92D050"/>
        <bgColor indexed="64"/>
      </patternFill>
    </fill>
    <fill>
      <patternFill patternType="solid">
        <fgColor rgb="FFFFFFCC"/>
        <bgColor indexed="64"/>
      </patternFill>
    </fill>
    <fill>
      <patternFill patternType="solid">
        <fgColor rgb="FFFFFF00"/>
        <bgColor indexed="64"/>
      </patternFill>
    </fill>
    <fill>
      <patternFill patternType="solid">
        <fgColor rgb="FF008000"/>
        <bgColor indexed="64"/>
      </patternFill>
    </fill>
    <fill>
      <patternFill patternType="solid">
        <fgColor theme="0"/>
        <bgColor indexed="64"/>
      </patternFill>
    </fill>
    <fill>
      <patternFill patternType="solid">
        <fgColor rgb="FFFFFF99"/>
        <bgColor indexed="64"/>
      </patternFill>
    </fill>
    <fill>
      <patternFill patternType="solid">
        <fgColor rgb="FFE2F2F6"/>
        <bgColor indexed="64"/>
      </patternFill>
    </fill>
    <fill>
      <patternFill patternType="solid">
        <fgColor rgb="FFFFE4C9"/>
        <bgColor indexed="64"/>
      </patternFill>
    </fill>
    <fill>
      <patternFill patternType="solid">
        <fgColor rgb="FFB7FFFF"/>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CCFFFF"/>
        <bgColor indexed="64"/>
      </patternFill>
    </fill>
    <fill>
      <patternFill patternType="solid">
        <fgColor rgb="FF43FFFF"/>
        <bgColor indexed="64"/>
      </patternFill>
    </fill>
    <fill>
      <patternFill patternType="solid">
        <fgColor rgb="FFFF0000"/>
        <bgColor indexed="64"/>
      </patternFill>
    </fill>
    <fill>
      <patternFill patternType="solid">
        <fgColor theme="9"/>
        <bgColor indexed="64"/>
      </patternFill>
    </fill>
    <fill>
      <patternFill patternType="solid">
        <fgColor rgb="FFFFC000"/>
        <bgColor indexed="64"/>
      </patternFill>
    </fill>
    <fill>
      <patternFill patternType="solid">
        <fgColor rgb="FF00B050"/>
        <bgColor indexed="64"/>
      </patternFill>
    </fill>
    <fill>
      <patternFill patternType="solid">
        <fgColor rgb="FFC00000"/>
        <bgColor indexed="64"/>
      </patternFill>
    </fill>
    <fill>
      <patternFill patternType="solid">
        <fgColor theme="9" tint="0.59999389629810485"/>
        <bgColor indexed="64"/>
      </patternFill>
    </fill>
    <fill>
      <patternFill patternType="solid">
        <fgColor rgb="FF0070C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bgColor indexed="64"/>
      </patternFill>
    </fill>
    <fill>
      <patternFill patternType="solid">
        <fgColor theme="6" tint="0.59999389629810485"/>
        <bgColor indexed="64"/>
      </patternFill>
    </fill>
    <fill>
      <patternFill patternType="solid">
        <fgColor rgb="FF00B0F0"/>
        <bgColor indexed="64"/>
      </patternFill>
    </fill>
    <fill>
      <patternFill patternType="solid">
        <fgColor rgb="FF0070C0"/>
        <bgColor theme="4" tint="0.79998168889431442"/>
      </patternFill>
    </fill>
  </fills>
  <borders count="7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right/>
      <top style="medium">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89">
    <xf numFmtId="0" fontId="0" fillId="0" borderId="0" xfId="0"/>
    <xf numFmtId="0" fontId="0" fillId="2" borderId="0" xfId="0" applyFill="1" applyAlignment="1">
      <alignment vertical="center"/>
    </xf>
    <xf numFmtId="0" fontId="6" fillId="2" borderId="0" xfId="0" applyFont="1" applyFill="1" applyAlignment="1">
      <alignment vertical="center"/>
    </xf>
    <xf numFmtId="0" fontId="10" fillId="2" borderId="0" xfId="0" applyFont="1" applyFill="1" applyAlignment="1">
      <alignment vertical="center"/>
    </xf>
    <xf numFmtId="0" fontId="0" fillId="2" borderId="0" xfId="0" applyFill="1" applyAlignment="1">
      <alignment vertical="center" wrapText="1"/>
    </xf>
    <xf numFmtId="0" fontId="7" fillId="5" borderId="0" xfId="0" applyFont="1" applyFill="1" applyAlignment="1">
      <alignment horizontal="center" vertical="center" wrapText="1"/>
    </xf>
    <xf numFmtId="0" fontId="0" fillId="5" borderId="0" xfId="0" applyFill="1" applyAlignment="1">
      <alignment vertical="center" wrapText="1"/>
    </xf>
    <xf numFmtId="0" fontId="0" fillId="5" borderId="0" xfId="0" applyFill="1" applyAlignment="1">
      <alignment vertical="center"/>
    </xf>
    <xf numFmtId="0" fontId="4" fillId="5" borderId="0" xfId="0" applyFont="1" applyFill="1" applyAlignment="1">
      <alignment vertical="center"/>
    </xf>
    <xf numFmtId="0" fontId="15" fillId="5" borderId="0" xfId="0" applyFont="1" applyFill="1" applyAlignment="1">
      <alignment vertical="center"/>
    </xf>
    <xf numFmtId="0" fontId="16" fillId="5" borderId="0" xfId="0" applyFont="1" applyFill="1" applyAlignment="1">
      <alignment horizontal="center" vertical="center" wrapText="1"/>
    </xf>
    <xf numFmtId="0" fontId="15" fillId="5" borderId="0" xfId="0" applyFont="1" applyFill="1" applyAlignment="1">
      <alignment vertical="center" wrapText="1"/>
    </xf>
    <xf numFmtId="0" fontId="19" fillId="2" borderId="0" xfId="0" applyFont="1" applyFill="1" applyAlignment="1">
      <alignment vertical="center"/>
    </xf>
    <xf numFmtId="0" fontId="17" fillId="2" borderId="23" xfId="0" applyFont="1" applyFill="1" applyBorder="1" applyAlignment="1" applyProtection="1">
      <alignment horizontal="center" vertical="center"/>
      <protection locked="0"/>
    </xf>
    <xf numFmtId="0" fontId="17" fillId="2" borderId="20" xfId="0"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protection locked="0"/>
    </xf>
    <xf numFmtId="0" fontId="17" fillId="2" borderId="6" xfId="0" applyFont="1" applyFill="1" applyBorder="1" applyAlignment="1" applyProtection="1">
      <alignment horizontal="left" vertical="center" indent="1"/>
      <protection locked="0"/>
    </xf>
    <xf numFmtId="2" fontId="9" fillId="2" borderId="0" xfId="0" applyNumberFormat="1" applyFont="1" applyFill="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0" fontId="10" fillId="2" borderId="10" xfId="0" applyFont="1" applyFill="1" applyBorder="1" applyAlignment="1" applyProtection="1">
      <alignment horizontal="left" vertical="center" indent="1"/>
      <protection locked="0"/>
    </xf>
    <xf numFmtId="0" fontId="10" fillId="2" borderId="1" xfId="0" applyFont="1" applyFill="1" applyBorder="1" applyAlignment="1" applyProtection="1">
      <alignment horizontal="left" vertical="center" indent="1"/>
      <protection locked="0"/>
    </xf>
    <xf numFmtId="0" fontId="10" fillId="2" borderId="1" xfId="0" applyFont="1" applyFill="1" applyBorder="1" applyAlignment="1" applyProtection="1">
      <alignment horizontal="left" vertical="center" wrapText="1" indent="1"/>
      <protection locked="0"/>
    </xf>
    <xf numFmtId="0" fontId="10" fillId="2" borderId="10" xfId="0" applyFont="1" applyFill="1" applyBorder="1" applyAlignment="1" applyProtection="1">
      <alignment horizontal="left" vertical="center" wrapText="1" indent="1"/>
      <protection locked="0"/>
    </xf>
    <xf numFmtId="0" fontId="10" fillId="2" borderId="11" xfId="0" applyFont="1" applyFill="1" applyBorder="1" applyAlignment="1" applyProtection="1">
      <alignment horizontal="left" vertical="center" indent="1"/>
      <protection locked="0"/>
    </xf>
    <xf numFmtId="0" fontId="10" fillId="2" borderId="30" xfId="0" applyFont="1" applyFill="1" applyBorder="1" applyAlignment="1" applyProtection="1">
      <alignment horizontal="left" vertical="center" indent="1"/>
      <protection locked="0"/>
    </xf>
    <xf numFmtId="0" fontId="10" fillId="2" borderId="17" xfId="0" applyFont="1" applyFill="1" applyBorder="1" applyAlignment="1" applyProtection="1">
      <alignment horizontal="left" vertical="center" indent="1"/>
      <protection locked="0"/>
    </xf>
    <xf numFmtId="0" fontId="10" fillId="2" borderId="17" xfId="0" applyFont="1" applyFill="1" applyBorder="1" applyAlignment="1" applyProtection="1">
      <alignment horizontal="left" vertical="center" wrapText="1" indent="1"/>
      <protection locked="0"/>
    </xf>
    <xf numFmtId="0" fontId="10" fillId="2" borderId="18" xfId="0" applyFont="1" applyFill="1" applyBorder="1" applyAlignment="1" applyProtection="1">
      <alignment horizontal="left" vertical="center" indent="1"/>
      <protection locked="0"/>
    </xf>
    <xf numFmtId="0" fontId="10" fillId="2" borderId="1" xfId="0" applyFont="1" applyFill="1" applyBorder="1" applyAlignment="1">
      <alignment vertical="center" wrapText="1"/>
    </xf>
    <xf numFmtId="0" fontId="10" fillId="2" borderId="11" xfId="0" applyFont="1" applyFill="1" applyBorder="1" applyAlignment="1" applyProtection="1">
      <alignment horizontal="center" vertical="center" wrapText="1"/>
      <protection locked="0"/>
    </xf>
    <xf numFmtId="0" fontId="10" fillId="2" borderId="14" xfId="0" applyFont="1" applyFill="1" applyBorder="1" applyAlignment="1" applyProtection="1">
      <alignment horizontal="center" vertical="center" wrapText="1"/>
      <protection locked="0"/>
    </xf>
    <xf numFmtId="0" fontId="10" fillId="2" borderId="14" xfId="0" applyFont="1" applyFill="1" applyBorder="1" applyAlignment="1" applyProtection="1">
      <alignment horizontal="left" vertical="center" wrapText="1" indent="1"/>
      <protection locked="0"/>
    </xf>
    <xf numFmtId="0" fontId="0" fillId="14" borderId="0" xfId="0" applyFill="1"/>
    <xf numFmtId="0" fontId="0" fillId="15" borderId="0" xfId="0" applyFill="1"/>
    <xf numFmtId="0" fontId="5" fillId="2" borderId="0" xfId="0" applyFont="1" applyFill="1" applyAlignment="1">
      <alignment vertical="center"/>
    </xf>
    <xf numFmtId="0" fontId="5" fillId="5" borderId="0" xfId="0" applyFont="1" applyFill="1" applyAlignment="1">
      <alignment vertical="center"/>
    </xf>
    <xf numFmtId="9" fontId="11" fillId="2" borderId="10" xfId="2" applyFont="1" applyFill="1" applyBorder="1" applyAlignment="1" applyProtection="1">
      <alignment horizontal="center" vertical="center" wrapText="1"/>
      <protection hidden="1"/>
    </xf>
    <xf numFmtId="0" fontId="0" fillId="16" borderId="0" xfId="0" applyFill="1"/>
    <xf numFmtId="0" fontId="0" fillId="17" borderId="0" xfId="0" applyFill="1"/>
    <xf numFmtId="0" fontId="0" fillId="18" borderId="0" xfId="0" applyFill="1"/>
    <xf numFmtId="0" fontId="24" fillId="15" borderId="0" xfId="0" applyFont="1" applyFill="1"/>
    <xf numFmtId="0" fontId="24" fillId="18" borderId="0" xfId="0" applyFont="1" applyFill="1"/>
    <xf numFmtId="49" fontId="5" fillId="5" borderId="0" xfId="0" applyNumberFormat="1" applyFont="1" applyFill="1" applyAlignment="1">
      <alignment vertical="center"/>
    </xf>
    <xf numFmtId="0" fontId="0" fillId="18" borderId="0" xfId="0" applyFill="1" applyAlignment="1">
      <alignment vertical="center"/>
    </xf>
    <xf numFmtId="0" fontId="29" fillId="5" borderId="0" xfId="0" applyFont="1" applyFill="1" applyAlignment="1">
      <alignment horizontal="right" vertical="center" indent="2"/>
    </xf>
    <xf numFmtId="0" fontId="29" fillId="5" borderId="0" xfId="0" applyFont="1" applyFill="1" applyAlignment="1">
      <alignment horizontal="left" vertical="center" indent="5"/>
    </xf>
    <xf numFmtId="0" fontId="29" fillId="5" borderId="0" xfId="0" applyFont="1" applyFill="1" applyAlignment="1">
      <alignment horizontal="right" vertical="center"/>
    </xf>
    <xf numFmtId="0" fontId="30" fillId="5" borderId="0" xfId="0" applyFont="1" applyFill="1" applyAlignment="1">
      <alignment horizontal="left" vertical="center"/>
    </xf>
    <xf numFmtId="0" fontId="5" fillId="5" borderId="0" xfId="0" applyFont="1" applyFill="1" applyAlignment="1">
      <alignment horizontal="left" vertical="center" indent="5"/>
    </xf>
    <xf numFmtId="0" fontId="28" fillId="2" borderId="0" xfId="0" applyFont="1" applyFill="1" applyAlignment="1">
      <alignment vertical="center"/>
    </xf>
    <xf numFmtId="0" fontId="0" fillId="18" borderId="0" xfId="0" applyFill="1" applyAlignment="1">
      <alignment vertical="center" wrapText="1"/>
    </xf>
    <xf numFmtId="3" fontId="10" fillId="18" borderId="11" xfId="0" applyNumberFormat="1" applyFont="1" applyFill="1" applyBorder="1" applyAlignment="1" applyProtection="1">
      <alignment horizontal="right" vertical="center" indent="2"/>
      <protection locked="0"/>
    </xf>
    <xf numFmtId="3" fontId="10" fillId="18" borderId="14" xfId="0" applyNumberFormat="1" applyFont="1" applyFill="1" applyBorder="1" applyAlignment="1" applyProtection="1">
      <alignment horizontal="right" vertical="center" indent="2"/>
      <protection locked="0"/>
    </xf>
    <xf numFmtId="3" fontId="10" fillId="18" borderId="30" xfId="0" applyNumberFormat="1" applyFont="1" applyFill="1" applyBorder="1" applyAlignment="1" applyProtection="1">
      <alignment horizontal="right" vertical="center" indent="2"/>
      <protection locked="0"/>
    </xf>
    <xf numFmtId="0" fontId="0" fillId="2" borderId="0" xfId="0" applyFill="1" applyAlignment="1">
      <alignment horizontal="center" vertical="center"/>
    </xf>
    <xf numFmtId="0" fontId="5" fillId="18" borderId="0" xfId="0" applyFont="1" applyFill="1" applyAlignment="1">
      <alignment vertical="center"/>
    </xf>
    <xf numFmtId="0" fontId="24" fillId="2" borderId="0" xfId="0" applyFont="1" applyFill="1" applyAlignment="1">
      <alignment vertical="center"/>
    </xf>
    <xf numFmtId="0" fontId="12" fillId="18" borderId="0" xfId="0" applyFont="1" applyFill="1" applyAlignment="1">
      <alignment horizontal="center" vertical="center"/>
    </xf>
    <xf numFmtId="0" fontId="10" fillId="18" borderId="0" xfId="0" applyFont="1" applyFill="1" applyAlignment="1">
      <alignment horizontal="left" vertical="center" indent="1"/>
    </xf>
    <xf numFmtId="0" fontId="28" fillId="2" borderId="0" xfId="0" applyFont="1" applyFill="1" applyAlignment="1">
      <alignment horizontal="left" vertical="center" indent="1"/>
    </xf>
    <xf numFmtId="0" fontId="11" fillId="18" borderId="0" xfId="0" applyFont="1" applyFill="1" applyAlignment="1">
      <alignment horizontal="left" vertical="center" indent="1"/>
    </xf>
    <xf numFmtId="3" fontId="11" fillId="18" borderId="0" xfId="0" applyNumberFormat="1" applyFont="1" applyFill="1" applyAlignment="1">
      <alignment horizontal="center" vertical="center"/>
    </xf>
    <xf numFmtId="0" fontId="5" fillId="18" borderId="0" xfId="0" applyFont="1" applyFill="1" applyAlignment="1">
      <alignment horizontal="left" vertical="center" indent="1"/>
    </xf>
    <xf numFmtId="3" fontId="10" fillId="18" borderId="10" xfId="0" applyNumberFormat="1" applyFont="1" applyFill="1" applyBorder="1" applyAlignment="1" applyProtection="1">
      <alignment vertical="center"/>
      <protection locked="0"/>
    </xf>
    <xf numFmtId="0" fontId="10" fillId="18" borderId="10" xfId="0" applyFont="1" applyFill="1" applyBorder="1" applyAlignment="1" applyProtection="1">
      <alignment vertical="center"/>
      <protection locked="0"/>
    </xf>
    <xf numFmtId="0" fontId="0" fillId="18" borderId="11" xfId="0" applyFill="1" applyBorder="1" applyAlignment="1" applyProtection="1">
      <alignment vertical="center"/>
      <protection locked="0"/>
    </xf>
    <xf numFmtId="0" fontId="0" fillId="18" borderId="17" xfId="0" applyFill="1" applyBorder="1" applyAlignment="1" applyProtection="1">
      <alignment vertical="center"/>
      <protection locked="0"/>
    </xf>
    <xf numFmtId="0" fontId="0" fillId="18" borderId="18" xfId="0" applyFill="1" applyBorder="1" applyAlignment="1" applyProtection="1">
      <alignment vertical="center"/>
      <protection locked="0"/>
    </xf>
    <xf numFmtId="0" fontId="10" fillId="18" borderId="34" xfId="0" applyFont="1" applyFill="1" applyBorder="1" applyAlignment="1" applyProtection="1">
      <alignment horizontal="center" vertical="center"/>
      <protection locked="0"/>
    </xf>
    <xf numFmtId="0" fontId="10" fillId="18" borderId="10" xfId="0" applyFont="1" applyFill="1" applyBorder="1" applyAlignment="1" applyProtection="1">
      <alignment horizontal="center" vertical="center"/>
      <protection locked="0"/>
    </xf>
    <xf numFmtId="0" fontId="10" fillId="18" borderId="11" xfId="0" applyFont="1" applyFill="1" applyBorder="1" applyAlignment="1" applyProtection="1">
      <alignment horizontal="center" vertical="center"/>
      <protection locked="0"/>
    </xf>
    <xf numFmtId="0" fontId="10" fillId="18" borderId="32" xfId="0" applyFont="1" applyFill="1" applyBorder="1" applyAlignment="1" applyProtection="1">
      <alignment horizontal="center" vertical="center"/>
      <protection locked="0"/>
    </xf>
    <xf numFmtId="0" fontId="10" fillId="18" borderId="1" xfId="0" applyFont="1" applyFill="1" applyBorder="1" applyAlignment="1" applyProtection="1">
      <alignment horizontal="center" vertical="center"/>
      <protection locked="0"/>
    </xf>
    <xf numFmtId="0" fontId="10" fillId="18" borderId="14" xfId="0" applyFont="1" applyFill="1" applyBorder="1" applyAlignment="1" applyProtection="1">
      <alignment horizontal="center" vertical="center"/>
      <protection locked="0"/>
    </xf>
    <xf numFmtId="0" fontId="10" fillId="18" borderId="36" xfId="0" applyFont="1" applyFill="1" applyBorder="1" applyAlignment="1" applyProtection="1">
      <alignment horizontal="center" vertical="center"/>
      <protection locked="0"/>
    </xf>
    <xf numFmtId="0" fontId="10" fillId="18" borderId="17" xfId="0" applyFont="1" applyFill="1" applyBorder="1" applyAlignment="1" applyProtection="1">
      <alignment horizontal="center" vertical="center"/>
      <protection locked="0"/>
    </xf>
    <xf numFmtId="0" fontId="10" fillId="18" borderId="18" xfId="0" applyFont="1" applyFill="1" applyBorder="1" applyAlignment="1" applyProtection="1">
      <alignment horizontal="center" vertical="center"/>
      <protection locked="0"/>
    </xf>
    <xf numFmtId="0" fontId="0" fillId="18" borderId="1" xfId="0" applyFill="1" applyBorder="1" applyAlignment="1" applyProtection="1">
      <alignment vertical="center"/>
      <protection locked="0"/>
    </xf>
    <xf numFmtId="0" fontId="5" fillId="18" borderId="8" xfId="0" applyFont="1" applyFill="1" applyBorder="1" applyAlignment="1" applyProtection="1">
      <alignment vertical="center"/>
      <protection locked="0"/>
    </xf>
    <xf numFmtId="0" fontId="0" fillId="18" borderId="10" xfId="0" applyFill="1" applyBorder="1" applyAlignment="1" applyProtection="1">
      <alignment vertical="center"/>
      <protection locked="0"/>
    </xf>
    <xf numFmtId="0" fontId="5" fillId="18" borderId="15" xfId="0" applyFont="1" applyFill="1" applyBorder="1" applyAlignment="1" applyProtection="1">
      <alignment vertical="center"/>
      <protection locked="0"/>
    </xf>
    <xf numFmtId="0" fontId="10" fillId="18" borderId="41" xfId="0" applyFont="1" applyFill="1" applyBorder="1" applyAlignment="1" applyProtection="1">
      <alignment vertical="center"/>
      <protection locked="0"/>
    </xf>
    <xf numFmtId="0" fontId="0" fillId="18" borderId="41" xfId="0" applyFill="1" applyBorder="1" applyAlignment="1" applyProtection="1">
      <alignment vertical="center"/>
      <protection locked="0"/>
    </xf>
    <xf numFmtId="0" fontId="10" fillId="18" borderId="1" xfId="0" applyFont="1" applyFill="1" applyBorder="1" applyAlignment="1" applyProtection="1">
      <alignment vertical="center"/>
      <protection locked="0"/>
    </xf>
    <xf numFmtId="3" fontId="10" fillId="18" borderId="17" xfId="0" applyNumberFormat="1" applyFont="1" applyFill="1" applyBorder="1" applyAlignment="1" applyProtection="1">
      <alignment horizontal="right" vertical="center" indent="1"/>
      <protection locked="0"/>
    </xf>
    <xf numFmtId="0" fontId="10" fillId="18" borderId="53" xfId="0" applyFont="1" applyFill="1" applyBorder="1" applyAlignment="1" applyProtection="1">
      <alignment horizontal="center" vertical="center"/>
      <protection locked="0"/>
    </xf>
    <xf numFmtId="0" fontId="10" fillId="18" borderId="30" xfId="0" applyFont="1" applyFill="1" applyBorder="1" applyAlignment="1" applyProtection="1">
      <alignment horizontal="center" vertical="center"/>
      <protection locked="0"/>
    </xf>
    <xf numFmtId="0" fontId="12" fillId="18" borderId="0" xfId="0" applyFont="1" applyFill="1" applyAlignment="1">
      <alignment horizontal="left" vertical="center"/>
    </xf>
    <xf numFmtId="0" fontId="12" fillId="18" borderId="0" xfId="0" applyFont="1" applyFill="1" applyAlignment="1">
      <alignment vertical="center"/>
    </xf>
    <xf numFmtId="3" fontId="40" fillId="2" borderId="1" xfId="0" applyNumberFormat="1" applyFont="1" applyFill="1" applyBorder="1" applyAlignment="1" applyProtection="1">
      <alignment horizontal="center" vertical="center" wrapText="1"/>
      <protection locked="0"/>
    </xf>
    <xf numFmtId="3" fontId="40" fillId="2" borderId="12" xfId="0" applyNumberFormat="1" applyFont="1" applyFill="1" applyBorder="1" applyAlignment="1" applyProtection="1">
      <alignment horizontal="center" vertical="center" wrapText="1"/>
      <protection locked="0"/>
    </xf>
    <xf numFmtId="0" fontId="0" fillId="0" borderId="1" xfId="0" applyBorder="1"/>
    <xf numFmtId="3" fontId="10" fillId="18" borderId="0" xfId="0" applyNumberFormat="1" applyFont="1" applyFill="1" applyAlignment="1">
      <alignment horizontal="right" vertical="center" indent="1"/>
    </xf>
    <xf numFmtId="0" fontId="10" fillId="18" borderId="18" xfId="0" applyFont="1" applyFill="1" applyBorder="1" applyAlignment="1" applyProtection="1">
      <alignment horizontal="left" vertical="center" indent="1"/>
      <protection locked="0"/>
    </xf>
    <xf numFmtId="0" fontId="10" fillId="18" borderId="6" xfId="0" applyFont="1" applyFill="1" applyBorder="1" applyAlignment="1" applyProtection="1">
      <alignment horizontal="left" vertical="center" indent="1"/>
      <protection locked="0"/>
    </xf>
    <xf numFmtId="0" fontId="44" fillId="2" borderId="0" xfId="0" applyFont="1" applyFill="1" applyAlignment="1">
      <alignment horizontal="left" vertical="center"/>
    </xf>
    <xf numFmtId="4" fontId="5" fillId="18" borderId="32" xfId="0" applyNumberFormat="1" applyFont="1" applyFill="1" applyBorder="1" applyAlignment="1" applyProtection="1">
      <alignment horizontal="right" vertical="center" indent="1"/>
      <protection locked="0"/>
    </xf>
    <xf numFmtId="4" fontId="0" fillId="18" borderId="1" xfId="0" applyNumberFormat="1" applyFill="1" applyBorder="1" applyAlignment="1" applyProtection="1">
      <alignment horizontal="right" vertical="center" indent="1"/>
      <protection locked="0"/>
    </xf>
    <xf numFmtId="4" fontId="0" fillId="18" borderId="14" xfId="0" applyNumberFormat="1" applyFill="1" applyBorder="1" applyAlignment="1" applyProtection="1">
      <alignment horizontal="right" vertical="center" indent="1"/>
      <protection locked="0"/>
    </xf>
    <xf numFmtId="4" fontId="5" fillId="18" borderId="53" xfId="0" applyNumberFormat="1" applyFont="1" applyFill="1" applyBorder="1" applyAlignment="1" applyProtection="1">
      <alignment horizontal="right" vertical="center" indent="1"/>
      <protection locked="0"/>
    </xf>
    <xf numFmtId="4" fontId="0" fillId="18" borderId="29" xfId="0" applyNumberFormat="1" applyFill="1" applyBorder="1" applyAlignment="1" applyProtection="1">
      <alignment horizontal="right" vertical="center" indent="1"/>
      <protection locked="0"/>
    </xf>
    <xf numFmtId="4" fontId="0" fillId="18" borderId="30" xfId="0" applyNumberFormat="1" applyFill="1" applyBorder="1" applyAlignment="1" applyProtection="1">
      <alignment horizontal="right" vertical="center" indent="1"/>
      <protection locked="0"/>
    </xf>
    <xf numFmtId="4" fontId="5" fillId="18" borderId="36" xfId="0" applyNumberFormat="1" applyFont="1" applyFill="1" applyBorder="1" applyAlignment="1" applyProtection="1">
      <alignment horizontal="right" vertical="center" indent="1"/>
      <protection locked="0"/>
    </xf>
    <xf numFmtId="4" fontId="0" fillId="18" borderId="17" xfId="0" applyNumberFormat="1" applyFill="1" applyBorder="1" applyAlignment="1" applyProtection="1">
      <alignment horizontal="right" vertical="center" indent="1"/>
      <protection locked="0"/>
    </xf>
    <xf numFmtId="4" fontId="0" fillId="18" borderId="18" xfId="0" applyNumberFormat="1" applyFill="1" applyBorder="1" applyAlignment="1" applyProtection="1">
      <alignment horizontal="right" vertical="center" indent="1"/>
      <protection locked="0"/>
    </xf>
    <xf numFmtId="0" fontId="11" fillId="18" borderId="6" xfId="0" applyFont="1" applyFill="1" applyBorder="1" applyAlignment="1" applyProtection="1">
      <alignment horizontal="center" vertical="center"/>
      <protection locked="0"/>
    </xf>
    <xf numFmtId="0" fontId="10" fillId="2" borderId="0" xfId="0" applyFont="1" applyFill="1" applyAlignment="1">
      <alignment horizontal="center" vertical="center"/>
    </xf>
    <xf numFmtId="3" fontId="5" fillId="18" borderId="8" xfId="0" applyNumberFormat="1" applyFont="1" applyFill="1" applyBorder="1" applyAlignment="1" applyProtection="1">
      <alignment horizontal="right" vertical="center" indent="1"/>
      <protection locked="0"/>
    </xf>
    <xf numFmtId="3" fontId="0" fillId="18" borderId="10" xfId="0" applyNumberFormat="1" applyFill="1" applyBorder="1" applyAlignment="1" applyProtection="1">
      <alignment horizontal="right" vertical="center" indent="1"/>
      <protection locked="0"/>
    </xf>
    <xf numFmtId="3" fontId="0" fillId="18" borderId="11" xfId="0" applyNumberFormat="1" applyFill="1" applyBorder="1" applyAlignment="1" applyProtection="1">
      <alignment horizontal="right" vertical="center" indent="1"/>
      <protection locked="0"/>
    </xf>
    <xf numFmtId="3" fontId="5" fillId="18" borderId="15" xfId="0" applyNumberFormat="1" applyFont="1" applyFill="1" applyBorder="1" applyAlignment="1" applyProtection="1">
      <alignment horizontal="right" vertical="center" indent="1"/>
      <protection locked="0"/>
    </xf>
    <xf numFmtId="3" fontId="0" fillId="18" borderId="17" xfId="0" applyNumberFormat="1" applyFill="1" applyBorder="1" applyAlignment="1" applyProtection="1">
      <alignment horizontal="right" vertical="center" indent="1"/>
      <protection locked="0"/>
    </xf>
    <xf numFmtId="3" fontId="0" fillId="18" borderId="18" xfId="0" applyNumberFormat="1" applyFill="1" applyBorder="1" applyAlignment="1" applyProtection="1">
      <alignment horizontal="right" vertical="center" indent="1"/>
      <protection locked="0"/>
    </xf>
    <xf numFmtId="0" fontId="10" fillId="2" borderId="29" xfId="0" applyFont="1" applyFill="1" applyBorder="1" applyAlignment="1" applyProtection="1">
      <alignment horizontal="left" vertical="center" wrapText="1" indent="1"/>
      <protection locked="0"/>
    </xf>
    <xf numFmtId="0" fontId="10" fillId="2" borderId="0" xfId="0" applyFont="1" applyFill="1" applyAlignment="1">
      <alignment vertical="center" wrapText="1"/>
    </xf>
    <xf numFmtId="4" fontId="5" fillId="18" borderId="29" xfId="0" applyNumberFormat="1" applyFont="1" applyFill="1" applyBorder="1" applyAlignment="1" applyProtection="1">
      <alignment horizontal="right" vertical="center" indent="1"/>
      <protection locked="0"/>
    </xf>
    <xf numFmtId="0" fontId="10" fillId="2" borderId="64" xfId="0" applyFont="1" applyFill="1" applyBorder="1" applyAlignment="1" applyProtection="1">
      <alignment horizontal="left" vertical="center" wrapText="1"/>
      <protection locked="0"/>
    </xf>
    <xf numFmtId="0" fontId="10" fillId="2" borderId="1" xfId="0" applyFont="1" applyFill="1" applyBorder="1" applyAlignment="1" applyProtection="1">
      <alignment horizontal="center" vertical="center" wrapText="1"/>
      <protection locked="0"/>
    </xf>
    <xf numFmtId="0" fontId="10" fillId="2" borderId="30" xfId="0" applyFont="1" applyFill="1" applyBorder="1" applyAlignment="1" applyProtection="1">
      <alignment horizontal="left" vertical="center" wrapText="1"/>
      <protection locked="0"/>
    </xf>
    <xf numFmtId="4" fontId="10" fillId="19" borderId="3" xfId="0" applyNumberFormat="1" applyFont="1" applyFill="1" applyBorder="1" applyAlignment="1" applyProtection="1">
      <alignment horizontal="right" vertical="center" indent="1"/>
      <protection locked="0"/>
    </xf>
    <xf numFmtId="4" fontId="10" fillId="19" borderId="4" xfId="0" applyNumberFormat="1" applyFont="1" applyFill="1" applyBorder="1" applyAlignment="1" applyProtection="1">
      <alignment horizontal="right" vertical="center" indent="1"/>
      <protection locked="0"/>
    </xf>
    <xf numFmtId="4" fontId="10" fillId="19" borderId="7" xfId="0" applyNumberFormat="1" applyFont="1" applyFill="1" applyBorder="1" applyAlignment="1" applyProtection="1">
      <alignment horizontal="right" vertical="center" indent="1"/>
      <protection locked="0"/>
    </xf>
    <xf numFmtId="0" fontId="5" fillId="18" borderId="1" xfId="0" applyFont="1" applyFill="1" applyBorder="1" applyAlignment="1">
      <alignment vertical="center"/>
    </xf>
    <xf numFmtId="0" fontId="0" fillId="18" borderId="1" xfId="0" applyFill="1" applyBorder="1" applyAlignment="1">
      <alignment vertical="center"/>
    </xf>
    <xf numFmtId="0" fontId="46" fillId="18" borderId="1" xfId="0" applyFont="1" applyFill="1" applyBorder="1"/>
    <xf numFmtId="3" fontId="46" fillId="18" borderId="11" xfId="0" applyNumberFormat="1" applyFont="1" applyFill="1" applyBorder="1" applyAlignment="1" applyProtection="1">
      <alignment horizontal="right"/>
      <protection locked="0"/>
    </xf>
    <xf numFmtId="3" fontId="46" fillId="18" borderId="14" xfId="0" applyNumberFormat="1" applyFont="1" applyFill="1" applyBorder="1" applyAlignment="1" applyProtection="1">
      <alignment horizontal="right"/>
      <protection locked="0"/>
    </xf>
    <xf numFmtId="3" fontId="46" fillId="18" borderId="30" xfId="0" applyNumberFormat="1" applyFont="1" applyFill="1" applyBorder="1" applyAlignment="1" applyProtection="1">
      <alignment horizontal="right"/>
      <protection locked="0"/>
    </xf>
    <xf numFmtId="0" fontId="8" fillId="18" borderId="1" xfId="0" applyFont="1" applyFill="1" applyBorder="1"/>
    <xf numFmtId="3" fontId="8" fillId="18" borderId="1" xfId="0" applyNumberFormat="1" applyFont="1" applyFill="1" applyBorder="1"/>
    <xf numFmtId="0" fontId="2" fillId="18" borderId="0" xfId="0" applyFont="1" applyFill="1" applyAlignment="1">
      <alignment vertical="center"/>
    </xf>
    <xf numFmtId="2" fontId="5" fillId="18" borderId="34" xfId="0" applyNumberFormat="1" applyFont="1" applyFill="1" applyBorder="1" applyAlignment="1" applyProtection="1">
      <alignment horizontal="center" vertical="center"/>
      <protection locked="0"/>
    </xf>
    <xf numFmtId="2" fontId="5" fillId="18" borderId="10" xfId="0" applyNumberFormat="1" applyFont="1" applyFill="1" applyBorder="1" applyAlignment="1" applyProtection="1">
      <alignment horizontal="center" vertical="center"/>
      <protection locked="0"/>
    </xf>
    <xf numFmtId="2" fontId="5" fillId="18" borderId="11" xfId="0" applyNumberFormat="1" applyFont="1" applyFill="1" applyBorder="1" applyAlignment="1" applyProtection="1">
      <alignment horizontal="center" vertical="center"/>
      <protection locked="0"/>
    </xf>
    <xf numFmtId="0" fontId="5" fillId="18" borderId="1" xfId="0" applyFont="1" applyFill="1" applyBorder="1" applyAlignment="1" applyProtection="1">
      <alignment vertical="center"/>
      <protection locked="0"/>
    </xf>
    <xf numFmtId="3" fontId="0" fillId="18" borderId="1" xfId="0" applyNumberFormat="1" applyFill="1" applyBorder="1" applyAlignment="1" applyProtection="1">
      <alignment horizontal="right" vertical="center" indent="1"/>
      <protection locked="0"/>
    </xf>
    <xf numFmtId="0" fontId="10" fillId="18" borderId="0" xfId="0" applyFont="1" applyFill="1" applyAlignment="1" applyProtection="1">
      <alignment horizontal="center" vertical="center"/>
      <protection locked="0"/>
    </xf>
    <xf numFmtId="0" fontId="10" fillId="18" borderId="29" xfId="0" applyFont="1" applyFill="1" applyBorder="1" applyAlignment="1" applyProtection="1">
      <alignment horizontal="center" vertical="center"/>
      <protection locked="0"/>
    </xf>
    <xf numFmtId="0" fontId="10" fillId="18" borderId="10" xfId="0" applyFont="1" applyFill="1" applyBorder="1" applyAlignment="1" applyProtection="1">
      <alignment horizontal="left" vertical="center" indent="1"/>
      <protection locked="0"/>
    </xf>
    <xf numFmtId="3" fontId="5" fillId="18" borderId="1" xfId="0" applyNumberFormat="1" applyFont="1" applyFill="1" applyBorder="1" applyAlignment="1" applyProtection="1">
      <alignment horizontal="right" vertical="center" indent="1"/>
      <protection locked="0"/>
    </xf>
    <xf numFmtId="3" fontId="10" fillId="18" borderId="18" xfId="0" applyNumberFormat="1" applyFont="1" applyFill="1" applyBorder="1" applyAlignment="1" applyProtection="1">
      <alignment horizontal="left" vertical="center" indent="1"/>
      <protection locked="0"/>
    </xf>
    <xf numFmtId="3" fontId="10" fillId="18" borderId="6" xfId="0" applyNumberFormat="1" applyFont="1" applyFill="1" applyBorder="1" applyAlignment="1" applyProtection="1">
      <alignment horizontal="left" vertical="center" indent="1"/>
      <protection locked="0"/>
    </xf>
    <xf numFmtId="0" fontId="0" fillId="18" borderId="0" xfId="0" applyFill="1" applyAlignment="1" applyProtection="1">
      <alignment vertical="center"/>
      <protection locked="0"/>
    </xf>
    <xf numFmtId="4" fontId="11" fillId="19" borderId="4" xfId="0" applyNumberFormat="1" applyFont="1" applyFill="1" applyBorder="1" applyAlignment="1" applyProtection="1">
      <alignment horizontal="right" vertical="center" indent="1"/>
      <protection locked="0"/>
    </xf>
    <xf numFmtId="3" fontId="10" fillId="18" borderId="34" xfId="0" applyNumberFormat="1" applyFont="1" applyFill="1" applyBorder="1" applyAlignment="1" applyProtection="1">
      <alignment horizontal="center" vertical="center"/>
      <protection locked="0"/>
    </xf>
    <xf numFmtId="0" fontId="0" fillId="0" borderId="1" xfId="0" applyBorder="1" applyProtection="1">
      <protection locked="0"/>
    </xf>
    <xf numFmtId="4" fontId="11" fillId="19" borderId="3" xfId="0" applyNumberFormat="1" applyFont="1" applyFill="1" applyBorder="1" applyAlignment="1" applyProtection="1">
      <alignment horizontal="right" vertical="center" indent="1"/>
      <protection locked="0"/>
    </xf>
    <xf numFmtId="4" fontId="11" fillId="19" borderId="7" xfId="0" applyNumberFormat="1" applyFont="1" applyFill="1" applyBorder="1" applyAlignment="1" applyProtection="1">
      <alignment horizontal="right" vertical="center" indent="1"/>
      <protection locked="0"/>
    </xf>
    <xf numFmtId="0" fontId="50" fillId="28" borderId="1" xfId="0" applyFont="1" applyFill="1" applyBorder="1" applyAlignment="1">
      <alignment horizontal="center" vertical="center"/>
    </xf>
    <xf numFmtId="4" fontId="5" fillId="18" borderId="1" xfId="0" applyNumberFormat="1" applyFont="1" applyFill="1" applyBorder="1" applyAlignment="1" applyProtection="1">
      <alignment horizontal="right" vertical="center" indent="1"/>
      <protection locked="0"/>
    </xf>
    <xf numFmtId="3" fontId="0" fillId="18" borderId="34" xfId="0" applyNumberFormat="1" applyFill="1" applyBorder="1" applyAlignment="1" applyProtection="1">
      <alignment horizontal="right" vertical="center" indent="1"/>
      <protection locked="0"/>
    </xf>
    <xf numFmtId="3" fontId="0" fillId="18" borderId="36" xfId="0" applyNumberFormat="1" applyFill="1" applyBorder="1" applyAlignment="1" applyProtection="1">
      <alignment horizontal="right" vertical="center" indent="1"/>
      <protection locked="0"/>
    </xf>
    <xf numFmtId="0" fontId="10" fillId="18" borderId="56" xfId="0" applyFont="1" applyFill="1" applyBorder="1" applyAlignment="1" applyProtection="1">
      <alignment horizontal="center" vertical="center"/>
      <protection locked="0"/>
    </xf>
    <xf numFmtId="0" fontId="10" fillId="18" borderId="28" xfId="0" applyFont="1" applyFill="1" applyBorder="1" applyAlignment="1" applyProtection="1">
      <alignment horizontal="center" vertical="center"/>
      <protection locked="0"/>
    </xf>
    <xf numFmtId="0" fontId="10" fillId="18" borderId="52" xfId="0" applyFont="1" applyFill="1" applyBorder="1" applyAlignment="1" applyProtection="1">
      <alignment horizontal="center" vertical="center"/>
      <protection locked="0"/>
    </xf>
    <xf numFmtId="0" fontId="10" fillId="18" borderId="57" xfId="0" applyFont="1" applyFill="1" applyBorder="1" applyAlignment="1" applyProtection="1">
      <alignment horizontal="center" vertical="center"/>
      <protection locked="0"/>
    </xf>
    <xf numFmtId="4" fontId="0" fillId="18" borderId="28" xfId="0" applyNumberFormat="1" applyFill="1" applyBorder="1" applyAlignment="1" applyProtection="1">
      <alignment horizontal="right" vertical="center" indent="1"/>
      <protection locked="0"/>
    </xf>
    <xf numFmtId="4" fontId="0" fillId="18" borderId="52" xfId="0" applyNumberFormat="1" applyFill="1" applyBorder="1" applyAlignment="1" applyProtection="1">
      <alignment horizontal="right" vertical="center" indent="1"/>
      <protection locked="0"/>
    </xf>
    <xf numFmtId="4" fontId="0" fillId="18" borderId="57" xfId="0" applyNumberFormat="1" applyFill="1" applyBorder="1" applyAlignment="1" applyProtection="1">
      <alignment horizontal="right" vertical="center" indent="1"/>
      <protection locked="0"/>
    </xf>
    <xf numFmtId="0" fontId="0" fillId="18" borderId="32" xfId="0" applyFill="1" applyBorder="1" applyAlignment="1" applyProtection="1">
      <alignment vertical="center"/>
      <protection locked="0"/>
    </xf>
    <xf numFmtId="3" fontId="0" fillId="18" borderId="32" xfId="0" applyNumberFormat="1" applyFill="1" applyBorder="1" applyAlignment="1" applyProtection="1">
      <alignment horizontal="right" vertical="center" indent="1"/>
      <protection locked="0"/>
    </xf>
    <xf numFmtId="0" fontId="5" fillId="18" borderId="34" xfId="0" applyFont="1" applyFill="1" applyBorder="1" applyAlignment="1" applyProtection="1">
      <alignment vertical="center"/>
      <protection locked="0"/>
    </xf>
    <xf numFmtId="0" fontId="5" fillId="18" borderId="36" xfId="0" applyFont="1" applyFill="1" applyBorder="1" applyAlignment="1" applyProtection="1">
      <alignment vertical="center"/>
      <protection locked="0"/>
    </xf>
    <xf numFmtId="3" fontId="5" fillId="18" borderId="34" xfId="0" applyNumberFormat="1" applyFont="1" applyFill="1" applyBorder="1" applyAlignment="1" applyProtection="1">
      <alignment horizontal="right" vertical="center" indent="1"/>
      <protection locked="0"/>
    </xf>
    <xf numFmtId="3" fontId="5" fillId="18" borderId="36" xfId="0" applyNumberFormat="1" applyFont="1" applyFill="1" applyBorder="1" applyAlignment="1" applyProtection="1">
      <alignment horizontal="right" vertical="center" indent="1"/>
      <protection locked="0"/>
    </xf>
    <xf numFmtId="0" fontId="5" fillId="18" borderId="1" xfId="0" applyFont="1" applyFill="1" applyBorder="1" applyAlignment="1" applyProtection="1">
      <alignment horizontal="right" vertical="center" indent="1"/>
      <protection locked="0"/>
    </xf>
    <xf numFmtId="2" fontId="5" fillId="18" borderId="1" xfId="0" applyNumberFormat="1" applyFont="1" applyFill="1" applyBorder="1" applyAlignment="1" applyProtection="1">
      <alignment horizontal="right" vertical="center" indent="1"/>
      <protection locked="0"/>
    </xf>
    <xf numFmtId="0" fontId="54" fillId="16" borderId="1" xfId="0" applyFont="1" applyFill="1" applyBorder="1" applyAlignment="1">
      <alignment vertical="center"/>
    </xf>
    <xf numFmtId="0" fontId="0" fillId="16" borderId="1" xfId="0" applyFill="1" applyBorder="1" applyAlignment="1">
      <alignment vertical="center"/>
    </xf>
    <xf numFmtId="0" fontId="27" fillId="8" borderId="9" xfId="0" applyFont="1" applyFill="1" applyBorder="1" applyAlignment="1">
      <alignment horizontal="center" vertical="center" wrapText="1"/>
    </xf>
    <xf numFmtId="2" fontId="0" fillId="0" borderId="0" xfId="0" applyNumberFormat="1"/>
    <xf numFmtId="0" fontId="5" fillId="0" borderId="0" xfId="0" applyFont="1"/>
    <xf numFmtId="0" fontId="0" fillId="30" borderId="0" xfId="0" applyFill="1"/>
    <xf numFmtId="0" fontId="27" fillId="8" borderId="0" xfId="0" applyFont="1" applyFill="1" applyAlignment="1">
      <alignment horizontal="center" vertical="center" wrapText="1"/>
    </xf>
    <xf numFmtId="0" fontId="56" fillId="0" borderId="9" xfId="0" applyFont="1" applyBorder="1" applyAlignment="1">
      <alignment horizontal="right" vertical="center" wrapText="1"/>
    </xf>
    <xf numFmtId="0" fontId="0" fillId="32" borderId="0" xfId="0" applyFill="1" applyAlignment="1">
      <alignment vertical="center"/>
    </xf>
    <xf numFmtId="0" fontId="0" fillId="32" borderId="0" xfId="0" applyFill="1"/>
    <xf numFmtId="0" fontId="24" fillId="32" borderId="0" xfId="0" applyFont="1" applyFill="1"/>
    <xf numFmtId="0" fontId="0" fillId="34" borderId="0" xfId="0" applyFill="1"/>
    <xf numFmtId="0" fontId="50" fillId="34" borderId="0" xfId="0" applyFont="1" applyFill="1"/>
    <xf numFmtId="0" fontId="70" fillId="34" borderId="0" xfId="0" applyFont="1" applyFill="1" applyAlignment="1">
      <alignment horizontal="right"/>
    </xf>
    <xf numFmtId="0" fontId="70" fillId="34" borderId="0" xfId="0" applyFont="1" applyFill="1" applyAlignment="1">
      <alignment horizontal="left" indent="1"/>
    </xf>
    <xf numFmtId="0" fontId="70" fillId="34" borderId="0" xfId="0" applyFont="1" applyFill="1"/>
    <xf numFmtId="0" fontId="67" fillId="34" borderId="0" xfId="0" applyFont="1" applyFill="1"/>
    <xf numFmtId="0" fontId="72" fillId="34" borderId="24" xfId="0" applyFont="1" applyFill="1" applyBorder="1" applyAlignment="1">
      <alignment horizontal="left" vertical="center"/>
    </xf>
    <xf numFmtId="0" fontId="73" fillId="34" borderId="2" xfId="0" applyFont="1" applyFill="1" applyBorder="1" applyAlignment="1">
      <alignment horizontal="left" vertical="center"/>
    </xf>
    <xf numFmtId="0" fontId="74" fillId="34" borderId="2" xfId="0" applyFont="1" applyFill="1" applyBorder="1" applyAlignment="1">
      <alignment horizontal="left" vertical="center" wrapText="1"/>
    </xf>
    <xf numFmtId="0" fontId="50" fillId="34" borderId="2" xfId="0" applyFont="1" applyFill="1" applyBorder="1"/>
    <xf numFmtId="0" fontId="75" fillId="34" borderId="0" xfId="0" applyFont="1" applyFill="1" applyAlignment="1">
      <alignment vertical="center"/>
    </xf>
    <xf numFmtId="0" fontId="76" fillId="34" borderId="0" xfId="0" applyFont="1" applyFill="1" applyAlignment="1">
      <alignment vertical="center"/>
    </xf>
    <xf numFmtId="0" fontId="50" fillId="34" borderId="0" xfId="0" applyFont="1" applyFill="1" applyAlignment="1">
      <alignment vertical="center"/>
    </xf>
    <xf numFmtId="0" fontId="15" fillId="32" borderId="33" xfId="0" applyFont="1" applyFill="1" applyBorder="1" applyAlignment="1">
      <alignment vertical="center"/>
    </xf>
    <xf numFmtId="0" fontId="5" fillId="32" borderId="28" xfId="0" applyFont="1" applyFill="1" applyBorder="1" applyAlignment="1">
      <alignment vertical="center"/>
    </xf>
    <xf numFmtId="0" fontId="15" fillId="32" borderId="27" xfId="0" applyFont="1" applyFill="1" applyBorder="1" applyAlignment="1">
      <alignment vertical="center"/>
    </xf>
    <xf numFmtId="0" fontId="0" fillId="32" borderId="33" xfId="0" applyFill="1" applyBorder="1" applyAlignment="1">
      <alignment vertical="center"/>
    </xf>
    <xf numFmtId="0" fontId="25" fillId="35" borderId="2" xfId="0" applyFont="1" applyFill="1" applyBorder="1" applyAlignment="1">
      <alignment horizontal="left" vertical="center" wrapText="1"/>
    </xf>
    <xf numFmtId="0" fontId="29" fillId="35" borderId="24" xfId="0" applyFont="1" applyFill="1" applyBorder="1" applyAlignment="1">
      <alignment horizontal="left" vertical="center"/>
    </xf>
    <xf numFmtId="0" fontId="29" fillId="35" borderId="2" xfId="0" applyFont="1" applyFill="1" applyBorder="1" applyAlignment="1">
      <alignment horizontal="left" vertical="center"/>
    </xf>
    <xf numFmtId="0" fontId="5" fillId="35" borderId="2" xfId="0" applyFont="1" applyFill="1" applyBorder="1"/>
    <xf numFmtId="0" fontId="0" fillId="35" borderId="1" xfId="0" applyFill="1" applyBorder="1"/>
    <xf numFmtId="0" fontId="0" fillId="26" borderId="1" xfId="0" applyFill="1" applyBorder="1"/>
    <xf numFmtId="0" fontId="0" fillId="5" borderId="1" xfId="0" applyFill="1" applyBorder="1"/>
    <xf numFmtId="0" fontId="76" fillId="34" borderId="1"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9" fontId="11" fillId="2" borderId="1" xfId="2" applyFont="1" applyFill="1" applyBorder="1" applyAlignment="1" applyProtection="1">
      <alignment horizontal="center" vertical="center" wrapText="1"/>
      <protection hidden="1"/>
    </xf>
    <xf numFmtId="0" fontId="5" fillId="35" borderId="1" xfId="0" applyFont="1" applyFill="1" applyBorder="1"/>
    <xf numFmtId="0" fontId="0" fillId="5" borderId="1" xfId="0" applyFill="1" applyBorder="1" applyAlignment="1">
      <alignment vertical="center" wrapText="1"/>
    </xf>
    <xf numFmtId="0" fontId="0" fillId="5" borderId="1" xfId="0" applyFill="1" applyBorder="1" applyAlignment="1">
      <alignment horizontal="center" vertical="center" wrapText="1"/>
    </xf>
    <xf numFmtId="0" fontId="3" fillId="5" borderId="1" xfId="0" applyFont="1" applyFill="1" applyBorder="1" applyAlignment="1">
      <alignment horizontal="left" vertical="center" wrapText="1"/>
    </xf>
    <xf numFmtId="0" fontId="11" fillId="4" borderId="1" xfId="0" applyFont="1" applyFill="1" applyBorder="1" applyAlignment="1">
      <alignment horizontal="center" vertical="center"/>
    </xf>
    <xf numFmtId="0" fontId="0" fillId="5" borderId="1" xfId="0" applyFill="1" applyBorder="1" applyAlignment="1">
      <alignment horizontal="left" vertical="center" wrapText="1"/>
    </xf>
    <xf numFmtId="0" fontId="11" fillId="6" borderId="1" xfId="0" applyFont="1" applyFill="1" applyBorder="1" applyAlignment="1">
      <alignment horizontal="center" vertical="center"/>
    </xf>
    <xf numFmtId="1" fontId="11" fillId="13" borderId="1" xfId="0" applyNumberFormat="1" applyFont="1" applyFill="1" applyBorder="1" applyAlignment="1">
      <alignment horizontal="center" vertical="center"/>
    </xf>
    <xf numFmtId="0" fontId="2" fillId="5" borderId="1" xfId="0" applyFont="1" applyFill="1" applyBorder="1" applyAlignment="1">
      <alignment horizontal="center" vertical="center" wrapText="1"/>
    </xf>
    <xf numFmtId="0" fontId="55" fillId="5" borderId="1" xfId="0" applyFont="1" applyFill="1" applyBorder="1" applyAlignment="1">
      <alignment vertical="center" wrapText="1"/>
    </xf>
    <xf numFmtId="0" fontId="55" fillId="5" borderId="1" xfId="0" applyFont="1" applyFill="1" applyBorder="1" applyAlignment="1">
      <alignment horizontal="center" vertical="center" wrapText="1"/>
    </xf>
    <xf numFmtId="0" fontId="55" fillId="5" borderId="1" xfId="0" applyFont="1" applyFill="1" applyBorder="1"/>
    <xf numFmtId="0" fontId="55" fillId="26" borderId="1" xfId="0" applyFont="1" applyFill="1" applyBorder="1"/>
    <xf numFmtId="0" fontId="55" fillId="0" borderId="1" xfId="0" applyFont="1" applyBorder="1"/>
    <xf numFmtId="2" fontId="55" fillId="5" borderId="1" xfId="0" applyNumberFormat="1" applyFont="1" applyFill="1" applyBorder="1" applyAlignment="1">
      <alignment vertical="center" wrapText="1"/>
    </xf>
    <xf numFmtId="2" fontId="0" fillId="5" borderId="1" xfId="0" applyNumberFormat="1" applyFill="1" applyBorder="1" applyAlignment="1">
      <alignment vertical="center" wrapText="1"/>
    </xf>
    <xf numFmtId="0" fontId="0" fillId="4" borderId="1" xfId="0" applyFill="1" applyBorder="1" applyAlignment="1">
      <alignment vertical="center" wrapText="1"/>
    </xf>
    <xf numFmtId="0" fontId="0" fillId="4" borderId="1" xfId="0" applyFill="1" applyBorder="1"/>
    <xf numFmtId="0" fontId="0" fillId="4" borderId="1" xfId="0" applyFill="1" applyBorder="1" applyAlignment="1">
      <alignment horizontal="center" vertical="center" wrapText="1"/>
    </xf>
    <xf numFmtId="0" fontId="3" fillId="4" borderId="1" xfId="0" applyFont="1" applyFill="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3" fillId="0" borderId="1" xfId="0" applyFont="1" applyBorder="1" applyAlignment="1">
      <alignment horizontal="left" vertical="center" wrapText="1"/>
    </xf>
    <xf numFmtId="0" fontId="28" fillId="35" borderId="1" xfId="0" applyFont="1" applyFill="1" applyBorder="1" applyAlignment="1">
      <alignment horizontal="center" vertical="center" wrapText="1"/>
    </xf>
    <xf numFmtId="0" fontId="28" fillId="36" borderId="1" xfId="0" applyFont="1" applyFill="1" applyBorder="1" applyAlignment="1">
      <alignment horizontal="center" vertical="center"/>
    </xf>
    <xf numFmtId="9" fontId="13" fillId="35" borderId="1" xfId="2" applyFont="1" applyFill="1" applyBorder="1" applyAlignment="1" applyProtection="1">
      <alignment horizontal="center" vertical="center" wrapText="1"/>
      <protection hidden="1"/>
    </xf>
    <xf numFmtId="0" fontId="3" fillId="35" borderId="1" xfId="0" applyFont="1" applyFill="1" applyBorder="1" applyAlignment="1">
      <alignment horizontal="center" vertical="center" wrapText="1"/>
    </xf>
    <xf numFmtId="0" fontId="82" fillId="10" borderId="1" xfId="0" applyFont="1" applyFill="1" applyBorder="1" applyAlignment="1">
      <alignment horizontal="center" vertical="center" wrapText="1"/>
    </xf>
    <xf numFmtId="3" fontId="28" fillId="2" borderId="1" xfId="0" applyNumberFormat="1" applyFont="1" applyFill="1" applyBorder="1" applyAlignment="1" applyProtection="1">
      <alignment horizontal="center" vertical="center" wrapText="1"/>
      <protection locked="0"/>
    </xf>
    <xf numFmtId="0" fontId="28" fillId="5" borderId="1" xfId="0" applyFont="1" applyFill="1" applyBorder="1" applyAlignment="1">
      <alignment horizontal="left" vertical="center" wrapText="1"/>
    </xf>
    <xf numFmtId="0" fontId="10" fillId="5" borderId="1" xfId="0" applyFont="1" applyFill="1" applyBorder="1" applyAlignment="1">
      <alignment vertical="center" wrapText="1"/>
    </xf>
    <xf numFmtId="0" fontId="10" fillId="5" borderId="1" xfId="0" applyFont="1" applyFill="1" applyBorder="1" applyAlignment="1">
      <alignment horizontal="left" vertical="center" wrapText="1"/>
    </xf>
    <xf numFmtId="2" fontId="10" fillId="5" borderId="1" xfId="0" applyNumberFormat="1" applyFont="1" applyFill="1" applyBorder="1" applyAlignment="1">
      <alignment vertical="center" wrapText="1"/>
    </xf>
    <xf numFmtId="0" fontId="28" fillId="4" borderId="1" xfId="0" applyFont="1" applyFill="1" applyBorder="1" applyAlignment="1">
      <alignment horizontal="left" vertical="center" wrapText="1"/>
    </xf>
    <xf numFmtId="0" fontId="10" fillId="4" borderId="1" xfId="0" applyFont="1" applyFill="1" applyBorder="1" applyAlignment="1">
      <alignment vertical="center" wrapText="1"/>
    </xf>
    <xf numFmtId="0" fontId="28" fillId="0" borderId="1" xfId="0" applyFont="1" applyBorder="1" applyAlignment="1">
      <alignment horizontal="left" vertical="center" wrapText="1"/>
    </xf>
    <xf numFmtId="0" fontId="10" fillId="0" borderId="1" xfId="0" applyFont="1" applyBorder="1" applyAlignment="1">
      <alignment vertical="center" wrapText="1"/>
    </xf>
    <xf numFmtId="0" fontId="85" fillId="34" borderId="0" xfId="0" applyFont="1" applyFill="1" applyAlignment="1">
      <alignment vertical="center"/>
    </xf>
    <xf numFmtId="0" fontId="50" fillId="34" borderId="0" xfId="0" applyFont="1" applyFill="1" applyAlignment="1">
      <alignment horizontal="center" vertical="center"/>
    </xf>
    <xf numFmtId="2" fontId="75" fillId="32" borderId="6" xfId="0" applyNumberFormat="1" applyFont="1" applyFill="1" applyBorder="1" applyAlignment="1">
      <alignment horizontal="center" vertical="center"/>
    </xf>
    <xf numFmtId="2" fontId="79" fillId="32" borderId="6" xfId="0" applyNumberFormat="1" applyFont="1" applyFill="1" applyBorder="1" applyAlignment="1">
      <alignment horizontal="center" vertical="center"/>
    </xf>
    <xf numFmtId="0" fontId="86" fillId="34" borderId="0" xfId="0" applyFont="1" applyFill="1" applyAlignment="1">
      <alignment vertical="center"/>
    </xf>
    <xf numFmtId="0" fontId="79" fillId="34" borderId="7" xfId="0" applyFont="1" applyFill="1" applyBorder="1" applyAlignment="1">
      <alignment horizontal="center" vertical="center"/>
    </xf>
    <xf numFmtId="0" fontId="78" fillId="34" borderId="7" xfId="0" applyFont="1" applyFill="1" applyBorder="1" applyAlignment="1">
      <alignment horizontal="center" vertical="center"/>
    </xf>
    <xf numFmtId="0" fontId="75" fillId="32" borderId="22" xfId="0" applyFont="1" applyFill="1" applyBorder="1" applyAlignment="1">
      <alignment horizontal="center" vertical="center"/>
    </xf>
    <xf numFmtId="0" fontId="75" fillId="32" borderId="25" xfId="0" applyFont="1" applyFill="1" applyBorder="1" applyAlignment="1">
      <alignment horizontal="left" vertical="center" indent="1"/>
    </xf>
    <xf numFmtId="0" fontId="87" fillId="32" borderId="26" xfId="0" applyFont="1" applyFill="1" applyBorder="1" applyAlignment="1">
      <alignment horizontal="left" vertical="center" indent="1"/>
    </xf>
    <xf numFmtId="0" fontId="75" fillId="32" borderId="27" xfId="0" applyFont="1" applyFill="1" applyBorder="1" applyAlignment="1">
      <alignment horizontal="center" vertical="center"/>
    </xf>
    <xf numFmtId="0" fontId="75" fillId="32" borderId="13" xfId="0" applyFont="1" applyFill="1" applyBorder="1" applyAlignment="1">
      <alignment horizontal="left" vertical="center" indent="1"/>
    </xf>
    <xf numFmtId="0" fontId="87" fillId="32" borderId="28" xfId="0" applyFont="1" applyFill="1" applyBorder="1" applyAlignment="1">
      <alignment horizontal="left" vertical="center" indent="1"/>
    </xf>
    <xf numFmtId="0" fontId="0" fillId="35" borderId="10" xfId="0" applyFill="1" applyBorder="1"/>
    <xf numFmtId="0" fontId="0" fillId="26" borderId="10" xfId="0" applyFill="1" applyBorder="1"/>
    <xf numFmtId="0" fontId="0" fillId="5" borderId="10" xfId="0" applyFill="1" applyBorder="1"/>
    <xf numFmtId="0" fontId="0" fillId="0" borderId="10" xfId="0" applyBorder="1"/>
    <xf numFmtId="0" fontId="33" fillId="32" borderId="0" xfId="0" applyFont="1" applyFill="1" applyAlignment="1">
      <alignment horizontal="left" vertical="center"/>
    </xf>
    <xf numFmtId="0" fontId="33" fillId="32" borderId="0" xfId="0" applyFont="1" applyFill="1" applyAlignment="1">
      <alignment horizontal="left" vertical="center" wrapText="1"/>
    </xf>
    <xf numFmtId="0" fontId="80" fillId="32" borderId="0" xfId="0" applyFont="1" applyFill="1" applyAlignment="1">
      <alignment horizontal="left" vertical="center" wrapText="1"/>
    </xf>
    <xf numFmtId="0" fontId="81" fillId="32" borderId="0" xfId="0" applyFont="1" applyFill="1" applyAlignment="1">
      <alignment horizontal="left" vertical="center" wrapText="1"/>
    </xf>
    <xf numFmtId="0" fontId="0" fillId="35" borderId="0" xfId="0" applyFill="1"/>
    <xf numFmtId="0" fontId="2" fillId="35" borderId="0" xfId="0" applyFont="1" applyFill="1" applyAlignment="1">
      <alignment vertical="center" wrapText="1"/>
    </xf>
    <xf numFmtId="0" fontId="0" fillId="35" borderId="0" xfId="0" applyFill="1" applyAlignment="1">
      <alignment vertical="center" wrapText="1"/>
    </xf>
    <xf numFmtId="0" fontId="0" fillId="35" borderId="0" xfId="0" applyFill="1" applyAlignment="1">
      <alignment horizontal="center" vertical="center" wrapText="1"/>
    </xf>
    <xf numFmtId="0" fontId="3" fillId="35" borderId="0" xfId="0" applyFont="1" applyFill="1" applyAlignment="1">
      <alignment horizontal="left" vertical="center" wrapText="1"/>
    </xf>
    <xf numFmtId="0" fontId="28" fillId="35" borderId="0" xfId="0" applyFont="1" applyFill="1" applyAlignment="1">
      <alignment horizontal="left" vertical="center" wrapText="1"/>
    </xf>
    <xf numFmtId="0" fontId="10" fillId="35" borderId="0" xfId="0" applyFont="1" applyFill="1" applyAlignment="1">
      <alignment vertical="center" wrapText="1"/>
    </xf>
    <xf numFmtId="166" fontId="11" fillId="36" borderId="1" xfId="2" applyNumberFormat="1" applyFont="1" applyFill="1" applyBorder="1" applyAlignment="1" applyProtection="1">
      <alignment horizontal="center" vertical="center" wrapText="1"/>
      <protection hidden="1"/>
    </xf>
    <xf numFmtId="0" fontId="89" fillId="34" borderId="0" xfId="0" applyFont="1" applyFill="1" applyAlignment="1">
      <alignment vertical="center"/>
    </xf>
    <xf numFmtId="0" fontId="75" fillId="34" borderId="60" xfId="0" applyFont="1" applyFill="1" applyBorder="1" applyAlignment="1">
      <alignment horizontal="center" vertical="center"/>
    </xf>
    <xf numFmtId="0" fontId="75" fillId="34" borderId="39" xfId="0" applyFont="1" applyFill="1" applyBorder="1" applyAlignment="1">
      <alignment horizontal="center" vertical="center"/>
    </xf>
    <xf numFmtId="0" fontId="75" fillId="34" borderId="4" xfId="0" applyFont="1" applyFill="1" applyBorder="1" applyAlignment="1">
      <alignment horizontal="center" vertical="center"/>
    </xf>
    <xf numFmtId="0" fontId="75" fillId="34" borderId="7" xfId="0" applyFont="1" applyFill="1" applyBorder="1" applyAlignment="1">
      <alignment horizontal="center" vertical="center"/>
    </xf>
    <xf numFmtId="0" fontId="78" fillId="34" borderId="38" xfId="0" applyFont="1" applyFill="1" applyBorder="1" applyAlignment="1">
      <alignment horizontal="center" vertical="center"/>
    </xf>
    <xf numFmtId="0" fontId="78" fillId="34" borderId="49" xfId="0" applyFont="1" applyFill="1" applyBorder="1" applyAlignment="1">
      <alignment horizontal="center" vertical="center"/>
    </xf>
    <xf numFmtId="0" fontId="50" fillId="34" borderId="48" xfId="0" applyFont="1" applyFill="1" applyBorder="1" applyAlignment="1">
      <alignment horizontal="center" vertical="center"/>
    </xf>
    <xf numFmtId="0" fontId="50" fillId="34" borderId="38" xfId="0" applyFont="1" applyFill="1" applyBorder="1" applyAlignment="1">
      <alignment horizontal="center" vertical="center"/>
    </xf>
    <xf numFmtId="0" fontId="50" fillId="34" borderId="49" xfId="0" applyFont="1" applyFill="1" applyBorder="1" applyAlignment="1">
      <alignment horizontal="center" vertical="center"/>
    </xf>
    <xf numFmtId="0" fontId="75" fillId="34" borderId="6" xfId="0" applyFont="1" applyFill="1" applyBorder="1" applyAlignment="1">
      <alignment horizontal="center" vertical="center"/>
    </xf>
    <xf numFmtId="0" fontId="75" fillId="34" borderId="47" xfId="0" applyFont="1" applyFill="1" applyBorder="1" applyAlignment="1">
      <alignment horizontal="center" vertical="center"/>
    </xf>
    <xf numFmtId="0" fontId="75" fillId="34" borderId="41" xfId="0" applyFont="1" applyFill="1" applyBorder="1" applyAlignment="1">
      <alignment horizontal="center" vertical="center"/>
    </xf>
    <xf numFmtId="3" fontId="75" fillId="34" borderId="38" xfId="0" applyNumberFormat="1" applyFont="1" applyFill="1" applyBorder="1" applyAlignment="1">
      <alignment horizontal="center" vertical="center"/>
    </xf>
    <xf numFmtId="3" fontId="75" fillId="34" borderId="5" xfId="0" applyNumberFormat="1" applyFont="1" applyFill="1" applyBorder="1" applyAlignment="1">
      <alignment horizontal="center" vertical="center"/>
    </xf>
    <xf numFmtId="3" fontId="75" fillId="34" borderId="4" xfId="0" applyNumberFormat="1" applyFont="1" applyFill="1" applyBorder="1" applyAlignment="1">
      <alignment horizontal="center" vertical="center"/>
    </xf>
    <xf numFmtId="3" fontId="75" fillId="34" borderId="48" xfId="0" applyNumberFormat="1" applyFont="1" applyFill="1" applyBorder="1" applyAlignment="1">
      <alignment horizontal="center" vertical="center"/>
    </xf>
    <xf numFmtId="0" fontId="10" fillId="35" borderId="27" xfId="0" applyFont="1" applyFill="1" applyBorder="1" applyAlignment="1">
      <alignment horizontal="left" vertical="center" indent="1"/>
    </xf>
    <xf numFmtId="0" fontId="10" fillId="35" borderId="28" xfId="0" applyFont="1" applyFill="1" applyBorder="1" applyAlignment="1">
      <alignment horizontal="left" vertical="center" indent="1"/>
    </xf>
    <xf numFmtId="0" fontId="10" fillId="35" borderId="19" xfId="0" applyFont="1" applyFill="1" applyBorder="1" applyAlignment="1">
      <alignment horizontal="left" vertical="center" indent="1"/>
    </xf>
    <xf numFmtId="0" fontId="10" fillId="35" borderId="21" xfId="0" applyFont="1" applyFill="1" applyBorder="1" applyAlignment="1">
      <alignment horizontal="left" vertical="center" indent="1"/>
    </xf>
    <xf numFmtId="0" fontId="10" fillId="35" borderId="37" xfId="0" applyFont="1" applyFill="1" applyBorder="1" applyAlignment="1">
      <alignment horizontal="left" vertical="center" indent="1"/>
    </xf>
    <xf numFmtId="0" fontId="10" fillId="35" borderId="52" xfId="0" applyFont="1" applyFill="1" applyBorder="1" applyAlignment="1">
      <alignment horizontal="left" vertical="center" indent="1"/>
    </xf>
    <xf numFmtId="0" fontId="10" fillId="35" borderId="2" xfId="0" applyFont="1" applyFill="1" applyBorder="1" applyAlignment="1">
      <alignment horizontal="left" vertical="center" indent="1"/>
    </xf>
    <xf numFmtId="0" fontId="10" fillId="35" borderId="13" xfId="0" applyFont="1" applyFill="1" applyBorder="1" applyAlignment="1">
      <alignment horizontal="left" vertical="center" indent="1"/>
    </xf>
    <xf numFmtId="0" fontId="10" fillId="35" borderId="46" xfId="0" applyFont="1" applyFill="1" applyBorder="1" applyAlignment="1">
      <alignment horizontal="left" vertical="center" indent="1"/>
    </xf>
    <xf numFmtId="0" fontId="75" fillId="34" borderId="50" xfId="0" applyFont="1" applyFill="1" applyBorder="1" applyAlignment="1">
      <alignment horizontal="center" vertical="center" wrapText="1"/>
    </xf>
    <xf numFmtId="0" fontId="75" fillId="34" borderId="51" xfId="0" applyFont="1" applyFill="1" applyBorder="1" applyAlignment="1">
      <alignment horizontal="center" vertical="center" wrapText="1"/>
    </xf>
    <xf numFmtId="0" fontId="89" fillId="34" borderId="0" xfId="0" applyFont="1" applyFill="1" applyAlignment="1">
      <alignment horizontal="center" vertical="center"/>
    </xf>
    <xf numFmtId="0" fontId="0" fillId="18" borderId="0" xfId="0" applyFill="1" applyAlignment="1">
      <alignment horizontal="center" vertical="center"/>
    </xf>
    <xf numFmtId="3" fontId="10" fillId="18" borderId="1" xfId="0" applyNumberFormat="1" applyFont="1" applyFill="1" applyBorder="1" applyAlignment="1" applyProtection="1">
      <alignment horizontal="center" vertical="center"/>
      <protection locked="0"/>
    </xf>
    <xf numFmtId="3" fontId="10" fillId="18" borderId="10" xfId="0" applyNumberFormat="1" applyFont="1" applyFill="1" applyBorder="1" applyAlignment="1" applyProtection="1">
      <alignment horizontal="center" vertical="center"/>
      <protection locked="0"/>
    </xf>
    <xf numFmtId="0" fontId="0" fillId="18" borderId="10" xfId="0" applyFill="1" applyBorder="1" applyAlignment="1" applyProtection="1">
      <alignment horizontal="center" vertical="center"/>
      <protection locked="0"/>
    </xf>
    <xf numFmtId="0" fontId="0" fillId="18" borderId="11" xfId="0" applyFill="1" applyBorder="1" applyAlignment="1" applyProtection="1">
      <alignment horizontal="center" vertical="center"/>
      <protection locked="0"/>
    </xf>
    <xf numFmtId="0" fontId="0" fillId="18" borderId="0" xfId="0" applyFill="1" applyAlignment="1">
      <alignment horizontal="center" vertical="center" wrapText="1"/>
    </xf>
    <xf numFmtId="3" fontId="0" fillId="18" borderId="11" xfId="0" applyNumberFormat="1" applyFill="1" applyBorder="1" applyAlignment="1" applyProtection="1">
      <alignment horizontal="center" vertical="center"/>
      <protection locked="0"/>
    </xf>
    <xf numFmtId="3" fontId="10" fillId="35" borderId="24" xfId="0" applyNumberFormat="1" applyFont="1" applyFill="1" applyBorder="1" applyAlignment="1">
      <alignment horizontal="center" vertical="center"/>
    </xf>
    <xf numFmtId="3" fontId="10" fillId="18" borderId="11" xfId="0" applyNumberFormat="1" applyFont="1" applyFill="1" applyBorder="1" applyAlignment="1" applyProtection="1">
      <alignment horizontal="center" vertical="center"/>
      <protection locked="0"/>
    </xf>
    <xf numFmtId="3" fontId="10" fillId="35" borderId="27" xfId="0" applyNumberFormat="1" applyFont="1" applyFill="1" applyBorder="1" applyAlignment="1">
      <alignment horizontal="center" vertical="center"/>
    </xf>
    <xf numFmtId="0" fontId="10" fillId="18" borderId="0" xfId="0" applyFont="1" applyFill="1" applyAlignment="1">
      <alignment horizontal="center" vertical="center"/>
    </xf>
    <xf numFmtId="0" fontId="10" fillId="35" borderId="24" xfId="0" applyFont="1" applyFill="1" applyBorder="1" applyAlignment="1">
      <alignment horizontal="center" vertical="center"/>
    </xf>
    <xf numFmtId="3" fontId="10" fillId="35" borderId="37" xfId="0" applyNumberFormat="1" applyFont="1" applyFill="1" applyBorder="1" applyAlignment="1">
      <alignment horizontal="center" vertical="center"/>
    </xf>
    <xf numFmtId="0" fontId="10" fillId="35" borderId="12" xfId="0" applyFont="1" applyFill="1" applyBorder="1" applyAlignment="1">
      <alignment horizontal="center" vertical="center"/>
    </xf>
    <xf numFmtId="3" fontId="75" fillId="34" borderId="7" xfId="0" applyNumberFormat="1" applyFont="1" applyFill="1" applyBorder="1" applyAlignment="1">
      <alignment horizontal="center" vertical="center"/>
    </xf>
    <xf numFmtId="0" fontId="10" fillId="35" borderId="40" xfId="0" applyFont="1" applyFill="1" applyBorder="1" applyAlignment="1">
      <alignment horizontal="center" vertical="center"/>
    </xf>
    <xf numFmtId="4" fontId="5" fillId="18" borderId="36" xfId="0" applyNumberFormat="1" applyFont="1" applyFill="1" applyBorder="1" applyAlignment="1" applyProtection="1">
      <alignment horizontal="center" vertical="center"/>
      <protection locked="0"/>
    </xf>
    <xf numFmtId="4" fontId="0" fillId="18" borderId="17" xfId="0" applyNumberFormat="1" applyFill="1" applyBorder="1" applyAlignment="1" applyProtection="1">
      <alignment horizontal="center" vertical="center"/>
      <protection locked="0"/>
    </xf>
    <xf numFmtId="4" fontId="0" fillId="18" borderId="18" xfId="0" applyNumberFormat="1" applyFill="1" applyBorder="1" applyAlignment="1" applyProtection="1">
      <alignment horizontal="center" vertical="center"/>
      <protection locked="0"/>
    </xf>
    <xf numFmtId="4" fontId="10" fillId="35" borderId="3" xfId="0" applyNumberFormat="1" applyFont="1" applyFill="1" applyBorder="1" applyAlignment="1" applyProtection="1">
      <alignment horizontal="center" vertical="center"/>
      <protection locked="0"/>
    </xf>
    <xf numFmtId="4" fontId="10" fillId="35" borderId="4" xfId="0" applyNumberFormat="1" applyFont="1" applyFill="1" applyBorder="1" applyAlignment="1" applyProtection="1">
      <alignment horizontal="center" vertical="center"/>
      <protection locked="0"/>
    </xf>
    <xf numFmtId="4" fontId="10" fillId="35" borderId="7" xfId="0" applyNumberFormat="1" applyFont="1" applyFill="1" applyBorder="1" applyAlignment="1" applyProtection="1">
      <alignment horizontal="center" vertical="center"/>
      <protection locked="0"/>
    </xf>
    <xf numFmtId="0" fontId="5" fillId="18" borderId="0" xfId="0" applyFont="1" applyFill="1" applyAlignment="1">
      <alignment horizontal="center" vertical="center"/>
    </xf>
    <xf numFmtId="0" fontId="90" fillId="32" borderId="0" xfId="0" applyFont="1" applyFill="1" applyAlignment="1">
      <alignment horizontal="left" vertical="center" indent="1"/>
    </xf>
    <xf numFmtId="0" fontId="50" fillId="32" borderId="0" xfId="0" applyFont="1" applyFill="1" applyAlignment="1">
      <alignment vertical="center"/>
    </xf>
    <xf numFmtId="0" fontId="27" fillId="35" borderId="1" xfId="0" applyFont="1" applyFill="1" applyBorder="1" applyAlignment="1">
      <alignment horizontal="left" vertical="center" wrapText="1" indent="1"/>
    </xf>
    <xf numFmtId="0" fontId="10" fillId="2" borderId="11" xfId="0" applyFont="1" applyFill="1" applyBorder="1" applyAlignment="1" applyProtection="1">
      <alignment horizontal="left" vertical="center" wrapText="1" indent="1"/>
      <protection locked="0"/>
    </xf>
    <xf numFmtId="0" fontId="1" fillId="3" borderId="0" xfId="0" applyFont="1" applyFill="1" applyAlignment="1">
      <alignment vertical="center"/>
    </xf>
    <xf numFmtId="0" fontId="1" fillId="5" borderId="0" xfId="0" applyFont="1" applyFill="1" applyAlignment="1">
      <alignment vertical="center"/>
    </xf>
    <xf numFmtId="0" fontId="1" fillId="0" borderId="1" xfId="0" applyFont="1" applyBorder="1"/>
    <xf numFmtId="0" fontId="46" fillId="0" borderId="1" xfId="0" applyFont="1" applyBorder="1" applyAlignment="1">
      <alignment horizontal="center" vertical="center" wrapText="1"/>
    </xf>
    <xf numFmtId="0" fontId="3" fillId="35" borderId="1" xfId="0" applyFont="1" applyFill="1" applyBorder="1" applyAlignment="1">
      <alignment horizontal="center" vertical="center" textRotation="90" wrapText="1"/>
    </xf>
    <xf numFmtId="0" fontId="0" fillId="0" borderId="0" xfId="0" applyAlignment="1">
      <alignment textRotation="90"/>
    </xf>
    <xf numFmtId="0" fontId="0" fillId="0" borderId="1" xfId="0" applyBorder="1" applyAlignment="1">
      <alignment textRotation="90"/>
    </xf>
    <xf numFmtId="0" fontId="0" fillId="0" borderId="1" xfId="0" applyBorder="1" applyAlignment="1">
      <alignment horizontal="center"/>
    </xf>
    <xf numFmtId="0" fontId="0" fillId="0" borderId="0" xfId="0" applyAlignment="1">
      <alignment horizontal="center"/>
    </xf>
    <xf numFmtId="0" fontId="1" fillId="0" borderId="1" xfId="0" applyFont="1" applyBorder="1" applyAlignment="1">
      <alignment horizontal="center"/>
    </xf>
    <xf numFmtId="0" fontId="2" fillId="0" borderId="0" xfId="0" applyFont="1" applyAlignment="1">
      <alignment horizontal="center" vertical="center"/>
    </xf>
    <xf numFmtId="2" fontId="13" fillId="35" borderId="1" xfId="2" applyNumberFormat="1" applyFont="1" applyFill="1" applyBorder="1" applyAlignment="1" applyProtection="1">
      <alignment horizontal="center" vertical="center" wrapText="1"/>
      <protection hidden="1"/>
    </xf>
    <xf numFmtId="2" fontId="11" fillId="36" borderId="1" xfId="2" applyNumberFormat="1" applyFont="1" applyFill="1" applyBorder="1" applyAlignment="1" applyProtection="1">
      <alignment horizontal="center" vertical="center" wrapText="1"/>
      <protection hidden="1"/>
    </xf>
    <xf numFmtId="166" fontId="13" fillId="35" borderId="1" xfId="2" applyNumberFormat="1" applyFont="1" applyFill="1" applyBorder="1" applyAlignment="1" applyProtection="1">
      <alignment horizontal="center" vertical="center" wrapText="1"/>
      <protection hidden="1"/>
    </xf>
    <xf numFmtId="0" fontId="54" fillId="2" borderId="0" xfId="0" applyFont="1" applyFill="1" applyAlignment="1">
      <alignment horizontal="center" vertical="center"/>
    </xf>
    <xf numFmtId="0" fontId="54" fillId="18" borderId="0" xfId="0" applyFont="1" applyFill="1" applyAlignment="1">
      <alignment vertical="center"/>
    </xf>
    <xf numFmtId="0" fontId="54" fillId="18" borderId="0" xfId="0" applyFont="1" applyFill="1" applyAlignment="1">
      <alignment horizontal="center" vertical="center"/>
    </xf>
    <xf numFmtId="3" fontId="54" fillId="18" borderId="0" xfId="0" applyNumberFormat="1" applyFont="1" applyFill="1" applyAlignment="1">
      <alignment vertical="center"/>
    </xf>
    <xf numFmtId="3" fontId="54" fillId="18" borderId="0" xfId="0" applyNumberFormat="1" applyFont="1" applyFill="1" applyAlignment="1">
      <alignment horizontal="center" vertical="center"/>
    </xf>
    <xf numFmtId="166" fontId="54" fillId="18" borderId="0" xfId="2" applyNumberFormat="1" applyFont="1" applyFill="1" applyAlignment="1" applyProtection="1">
      <alignment horizontal="center" vertical="center"/>
    </xf>
    <xf numFmtId="166" fontId="54" fillId="18" borderId="0" xfId="0" applyNumberFormat="1" applyFont="1" applyFill="1" applyAlignment="1">
      <alignment vertical="center"/>
    </xf>
    <xf numFmtId="165" fontId="54" fillId="18" borderId="0" xfId="0" applyNumberFormat="1" applyFont="1" applyFill="1" applyAlignment="1">
      <alignment horizontal="center" vertical="center"/>
    </xf>
    <xf numFmtId="0" fontId="96" fillId="5" borderId="0" xfId="0" applyFont="1" applyFill="1" applyAlignment="1">
      <alignment horizontal="center" vertical="center" wrapText="1"/>
    </xf>
    <xf numFmtId="0" fontId="7" fillId="5" borderId="0" xfId="0" applyFont="1" applyFill="1" applyAlignment="1">
      <alignment horizontal="left" vertical="center" wrapText="1"/>
    </xf>
    <xf numFmtId="0" fontId="0" fillId="0" borderId="0" xfId="0" applyAlignment="1">
      <alignment textRotation="90" wrapText="1"/>
    </xf>
    <xf numFmtId="0" fontId="0" fillId="0" borderId="29" xfId="0" applyBorder="1" applyAlignment="1">
      <alignment horizontal="center"/>
    </xf>
    <xf numFmtId="1" fontId="97" fillId="37" borderId="1" xfId="0" applyNumberFormat="1" applyFont="1" applyFill="1" applyBorder="1" applyAlignment="1">
      <alignment horizontal="center" vertical="center" wrapText="1"/>
    </xf>
    <xf numFmtId="0" fontId="98" fillId="40" borderId="1" xfId="0" applyFont="1" applyFill="1" applyBorder="1" applyAlignment="1">
      <alignment horizontal="center" vertical="center" wrapText="1"/>
    </xf>
    <xf numFmtId="0" fontId="98" fillId="40" borderId="70" xfId="0" applyFont="1" applyFill="1" applyBorder="1" applyAlignment="1">
      <alignment horizontal="center" vertical="center" wrapText="1"/>
    </xf>
    <xf numFmtId="0" fontId="98" fillId="40" borderId="0" xfId="0" applyFont="1" applyFill="1" applyAlignment="1">
      <alignment horizontal="center" vertical="center" wrapText="1"/>
    </xf>
    <xf numFmtId="0" fontId="0" fillId="0" borderId="0" xfId="0" applyAlignment="1">
      <alignment wrapText="1"/>
    </xf>
    <xf numFmtId="0" fontId="99" fillId="0" borderId="1" xfId="0" applyFont="1" applyBorder="1"/>
    <xf numFmtId="166" fontId="0" fillId="0" borderId="0" xfId="2" applyNumberFormat="1" applyFont="1" applyAlignment="1">
      <alignment horizontal="center"/>
    </xf>
    <xf numFmtId="165" fontId="0" fillId="0" borderId="0" xfId="0" applyNumberFormat="1" applyAlignment="1">
      <alignment horizontal="center"/>
    </xf>
    <xf numFmtId="0" fontId="75" fillId="34" borderId="0" xfId="0" applyFont="1" applyFill="1"/>
    <xf numFmtId="0" fontId="75" fillId="34" borderId="0" xfId="0" applyFont="1" applyFill="1" applyAlignment="1">
      <alignment horizontal="center"/>
    </xf>
    <xf numFmtId="0" fontId="52" fillId="2" borderId="0" xfId="0" applyFont="1" applyFill="1" applyAlignment="1">
      <alignment horizontal="left" vertical="center"/>
    </xf>
    <xf numFmtId="0" fontId="50" fillId="2" borderId="0" xfId="0" applyFont="1" applyFill="1" applyAlignment="1">
      <alignment horizontal="center" vertical="center"/>
    </xf>
    <xf numFmtId="0" fontId="50" fillId="18" borderId="0" xfId="0" applyFont="1" applyFill="1" applyAlignment="1">
      <alignment horizontal="center" vertical="center"/>
    </xf>
    <xf numFmtId="0" fontId="50" fillId="18" borderId="0" xfId="0" applyFont="1" applyFill="1" applyAlignment="1">
      <alignment horizontal="center" vertical="center" wrapText="1"/>
    </xf>
    <xf numFmtId="0" fontId="50" fillId="18" borderId="0" xfId="0" applyFont="1" applyFill="1" applyAlignment="1">
      <alignment vertical="center"/>
    </xf>
    <xf numFmtId="9" fontId="50" fillId="2" borderId="0" xfId="2" applyFont="1" applyFill="1" applyAlignment="1">
      <alignment horizontal="center" vertical="center"/>
    </xf>
    <xf numFmtId="166" fontId="50" fillId="2" borderId="0" xfId="0" applyNumberFormat="1" applyFont="1" applyFill="1" applyAlignment="1">
      <alignment horizontal="center" vertical="center"/>
    </xf>
    <xf numFmtId="165" fontId="50" fillId="2" borderId="0" xfId="2" applyNumberFormat="1" applyFont="1" applyFill="1" applyAlignment="1">
      <alignment horizontal="center" vertical="center"/>
    </xf>
    <xf numFmtId="0" fontId="78" fillId="34" borderId="1" xfId="0" applyFont="1" applyFill="1" applyBorder="1" applyAlignment="1">
      <alignment horizontal="center" vertical="center" wrapText="1"/>
    </xf>
    <xf numFmtId="0" fontId="58" fillId="32" borderId="1" xfId="0" applyFont="1" applyFill="1" applyBorder="1" applyAlignment="1">
      <alignment vertical="center" wrapText="1"/>
    </xf>
    <xf numFmtId="0" fontId="58" fillId="18" borderId="0" xfId="0" applyFont="1" applyFill="1" applyAlignment="1">
      <alignment vertical="center" wrapText="1"/>
    </xf>
    <xf numFmtId="0" fontId="58" fillId="0" borderId="0" xfId="0" applyFont="1" applyAlignment="1">
      <alignment vertical="center" wrapText="1"/>
    </xf>
    <xf numFmtId="0" fontId="59" fillId="24" borderId="1" xfId="0" applyFont="1" applyFill="1" applyBorder="1" applyAlignment="1">
      <alignment horizontal="center" vertical="center" wrapText="1"/>
    </xf>
    <xf numFmtId="0" fontId="60" fillId="0" borderId="1" xfId="0" applyFont="1" applyBorder="1" applyAlignment="1">
      <alignment horizontal="center" vertical="center"/>
    </xf>
    <xf numFmtId="0" fontId="60" fillId="0" borderId="1" xfId="0" applyFont="1" applyBorder="1" applyAlignment="1">
      <alignment horizontal="center" vertical="center" wrapText="1"/>
    </xf>
    <xf numFmtId="0" fontId="62" fillId="31" borderId="1" xfId="0" applyFont="1" applyFill="1" applyBorder="1" applyAlignment="1">
      <alignment horizontal="center" vertical="center" wrapText="1"/>
    </xf>
    <xf numFmtId="165" fontId="62" fillId="31" borderId="1" xfId="0" applyNumberFormat="1" applyFont="1" applyFill="1" applyBorder="1" applyAlignment="1">
      <alignment horizontal="center" vertical="center" wrapText="1"/>
    </xf>
    <xf numFmtId="0" fontId="62" fillId="30" borderId="1" xfId="0" applyFont="1" applyFill="1" applyBorder="1" applyAlignment="1">
      <alignment horizontal="center" vertical="center" wrapText="1"/>
    </xf>
    <xf numFmtId="0" fontId="62" fillId="28" borderId="1" xfId="0" applyFont="1" applyFill="1" applyBorder="1" applyAlignment="1">
      <alignment horizontal="center" vertical="center" wrapText="1"/>
    </xf>
    <xf numFmtId="165" fontId="62" fillId="28" borderId="1" xfId="0" applyNumberFormat="1" applyFont="1" applyFill="1" applyBorder="1" applyAlignment="1">
      <alignment horizontal="center" vertical="center" wrapText="1"/>
    </xf>
    <xf numFmtId="0" fontId="91" fillId="32" borderId="1" xfId="0" applyFont="1" applyFill="1" applyBorder="1" applyAlignment="1">
      <alignment vertical="center" wrapText="1"/>
    </xf>
    <xf numFmtId="0" fontId="61" fillId="18" borderId="0" xfId="0" applyFont="1" applyFill="1" applyAlignment="1">
      <alignment horizontal="right" vertical="center" wrapText="1"/>
    </xf>
    <xf numFmtId="9" fontId="61" fillId="18" borderId="0" xfId="0" applyNumberFormat="1" applyFont="1" applyFill="1" applyAlignment="1">
      <alignment horizontal="left" vertical="center" wrapText="1"/>
    </xf>
    <xf numFmtId="0" fontId="92" fillId="31" borderId="1" xfId="0" applyFont="1" applyFill="1" applyBorder="1" applyAlignment="1">
      <alignment horizontal="center" vertical="center" wrapText="1"/>
    </xf>
    <xf numFmtId="9" fontId="62" fillId="31" borderId="1" xfId="0" applyNumberFormat="1" applyFont="1" applyFill="1" applyBorder="1" applyAlignment="1">
      <alignment horizontal="center" vertical="center" wrapText="1"/>
    </xf>
    <xf numFmtId="166" fontId="62" fillId="28" borderId="1" xfId="0" applyNumberFormat="1" applyFont="1" applyFill="1" applyBorder="1" applyAlignment="1">
      <alignment horizontal="center" vertical="center" wrapText="1"/>
    </xf>
    <xf numFmtId="0" fontId="93" fillId="32" borderId="1" xfId="0" applyFont="1" applyFill="1" applyBorder="1" applyAlignment="1">
      <alignment vertical="center"/>
    </xf>
    <xf numFmtId="0" fontId="58" fillId="18" borderId="0" xfId="0" applyFont="1" applyFill="1" applyAlignment="1">
      <alignment vertical="center"/>
    </xf>
    <xf numFmtId="0" fontId="58" fillId="0" borderId="0" xfId="0" applyFont="1" applyAlignment="1">
      <alignment vertical="center"/>
    </xf>
    <xf numFmtId="0" fontId="62" fillId="31" borderId="1" xfId="0" quotePrefix="1" applyFont="1" applyFill="1" applyBorder="1" applyAlignment="1">
      <alignment horizontal="center" vertical="center" wrapText="1"/>
    </xf>
    <xf numFmtId="2" fontId="62" fillId="31" borderId="1" xfId="0" applyNumberFormat="1" applyFont="1" applyFill="1" applyBorder="1" applyAlignment="1">
      <alignment horizontal="center" vertical="center" wrapText="1"/>
    </xf>
    <xf numFmtId="2" fontId="62" fillId="28" borderId="1" xfId="0" applyNumberFormat="1" applyFont="1" applyFill="1" applyBorder="1" applyAlignment="1">
      <alignment horizontal="center" vertical="center" wrapText="1"/>
    </xf>
    <xf numFmtId="0" fontId="93" fillId="32" borderId="1" xfId="0" applyFont="1" applyFill="1" applyBorder="1" applyAlignment="1">
      <alignment horizontal="center" vertical="center" wrapText="1"/>
    </xf>
    <xf numFmtId="0" fontId="93" fillId="32" borderId="1" xfId="0" applyFont="1" applyFill="1" applyBorder="1" applyAlignment="1">
      <alignment vertical="center" wrapText="1"/>
    </xf>
    <xf numFmtId="0" fontId="60" fillId="32" borderId="1" xfId="0" applyFont="1" applyFill="1" applyBorder="1" applyAlignment="1">
      <alignment horizontal="left" vertical="center"/>
    </xf>
    <xf numFmtId="0" fontId="60" fillId="32" borderId="1" xfId="0" applyFont="1" applyFill="1" applyBorder="1" applyAlignment="1">
      <alignment horizontal="center" vertical="center" wrapText="1"/>
    </xf>
    <xf numFmtId="0" fontId="64" fillId="32" borderId="1" xfId="0" applyFont="1" applyFill="1" applyBorder="1" applyAlignment="1">
      <alignment horizontal="left" vertical="center" wrapText="1"/>
    </xf>
    <xf numFmtId="0" fontId="65" fillId="32" borderId="1" xfId="0" applyFont="1" applyFill="1" applyBorder="1" applyAlignment="1">
      <alignment horizontal="center" vertical="center" wrapText="1"/>
    </xf>
    <xf numFmtId="0" fontId="63" fillId="32" borderId="1" xfId="0" applyFont="1" applyFill="1" applyBorder="1" applyAlignment="1">
      <alignment horizontal="center" vertical="center" wrapText="1"/>
    </xf>
    <xf numFmtId="0" fontId="66" fillId="32" borderId="1" xfId="0" applyFont="1" applyFill="1" applyBorder="1" applyAlignment="1">
      <alignment horizontal="center" vertical="center" wrapText="1"/>
    </xf>
    <xf numFmtId="0" fontId="63" fillId="32" borderId="1" xfId="0" applyFont="1" applyFill="1" applyBorder="1" applyAlignment="1">
      <alignment vertical="center" wrapText="1"/>
    </xf>
    <xf numFmtId="0" fontId="58" fillId="18" borderId="0" xfId="0" applyFont="1" applyFill="1" applyAlignment="1">
      <alignment horizontal="left" vertical="center" wrapText="1"/>
    </xf>
    <xf numFmtId="0" fontId="60" fillId="18" borderId="0" xfId="0" applyFont="1" applyFill="1" applyAlignment="1">
      <alignment horizontal="left" vertical="center"/>
    </xf>
    <xf numFmtId="0" fontId="60" fillId="18" borderId="0" xfId="0" applyFont="1" applyFill="1" applyAlignment="1">
      <alignment horizontal="center" vertical="center" wrapText="1"/>
    </xf>
    <xf numFmtId="0" fontId="64" fillId="18" borderId="0" xfId="0" applyFont="1" applyFill="1" applyAlignment="1">
      <alignment horizontal="left" vertical="center" wrapText="1"/>
    </xf>
    <xf numFmtId="0" fontId="58" fillId="18" borderId="0" xfId="0" applyFont="1" applyFill="1" applyAlignment="1">
      <alignment horizontal="center" vertical="center" wrapText="1"/>
    </xf>
    <xf numFmtId="0" fontId="64" fillId="18" borderId="0" xfId="0" applyFont="1" applyFill="1" applyAlignment="1">
      <alignment horizontal="center" vertical="center"/>
    </xf>
    <xf numFmtId="0" fontId="58" fillId="18" borderId="0" xfId="0" applyFont="1" applyFill="1" applyAlignment="1">
      <alignment horizontal="center" vertical="center"/>
    </xf>
    <xf numFmtId="0" fontId="60" fillId="18" borderId="0" xfId="0" applyFont="1" applyFill="1" applyAlignment="1">
      <alignment vertical="center" wrapText="1"/>
    </xf>
    <xf numFmtId="0" fontId="60" fillId="0" borderId="0" xfId="0" applyFont="1" applyAlignment="1">
      <alignment horizontal="center" vertical="center" wrapText="1"/>
    </xf>
    <xf numFmtId="0" fontId="64" fillId="2" borderId="0" xfId="0" applyFont="1" applyFill="1" applyAlignment="1">
      <alignment horizontal="center" vertical="center"/>
    </xf>
    <xf numFmtId="0" fontId="58" fillId="2" borderId="0" xfId="0" applyFont="1" applyFill="1" applyAlignment="1">
      <alignment horizontal="center" vertical="center"/>
    </xf>
    <xf numFmtId="0" fontId="58" fillId="2" borderId="0" xfId="0" applyFont="1" applyFill="1" applyAlignment="1">
      <alignment horizontal="center" vertical="center" wrapText="1"/>
    </xf>
    <xf numFmtId="0" fontId="58" fillId="2" borderId="0" xfId="0" applyFont="1" applyFill="1" applyAlignment="1">
      <alignment vertical="center"/>
    </xf>
    <xf numFmtId="0" fontId="64" fillId="0" borderId="0" xfId="0" applyFont="1" applyAlignment="1">
      <alignment horizontal="center" vertical="center"/>
    </xf>
    <xf numFmtId="0" fontId="58" fillId="0" borderId="0" xfId="0" applyFont="1" applyAlignment="1">
      <alignment horizontal="center" vertical="center"/>
    </xf>
    <xf numFmtId="0" fontId="58" fillId="0" borderId="0" xfId="0" applyFont="1" applyAlignment="1">
      <alignment horizontal="center" vertical="center" wrapText="1"/>
    </xf>
    <xf numFmtId="0" fontId="60" fillId="0" borderId="0" xfId="0" applyFont="1" applyAlignment="1">
      <alignment vertical="center" wrapText="1"/>
    </xf>
    <xf numFmtId="0" fontId="86" fillId="32" borderId="0" xfId="0" applyFont="1" applyFill="1" applyAlignment="1">
      <alignment vertical="center"/>
    </xf>
    <xf numFmtId="0" fontId="2" fillId="2" borderId="0" xfId="0" applyFont="1" applyFill="1" applyAlignment="1">
      <alignment vertical="center" wrapText="1"/>
    </xf>
    <xf numFmtId="0" fontId="0" fillId="2" borderId="0" xfId="0" applyFill="1" applyAlignment="1">
      <alignment horizontal="center" vertical="center" wrapText="1"/>
    </xf>
    <xf numFmtId="0" fontId="3" fillId="2" borderId="0" xfId="0" applyFont="1" applyFill="1" applyAlignment="1">
      <alignment horizontal="left" vertical="center" wrapText="1"/>
    </xf>
    <xf numFmtId="0" fontId="31" fillId="2" borderId="0" xfId="0" applyFont="1" applyFill="1" applyAlignment="1">
      <alignment horizontal="center" vertical="center"/>
    </xf>
    <xf numFmtId="0" fontId="0" fillId="0" borderId="0" xfId="0" applyAlignment="1">
      <alignment vertical="center"/>
    </xf>
    <xf numFmtId="0" fontId="78" fillId="34" borderId="45" xfId="0" applyFont="1" applyFill="1" applyBorder="1" applyAlignment="1">
      <alignment horizontal="center" vertical="center" wrapText="1"/>
    </xf>
    <xf numFmtId="0" fontId="78" fillId="34" borderId="58" xfId="0" applyFont="1" applyFill="1" applyBorder="1" applyAlignment="1">
      <alignment horizontal="center" vertical="center" wrapText="1"/>
    </xf>
    <xf numFmtId="0" fontId="10" fillId="0" borderId="0" xfId="0" applyFont="1" applyAlignment="1">
      <alignment vertical="center"/>
    </xf>
    <xf numFmtId="0" fontId="12" fillId="23" borderId="1" xfId="0" applyFont="1" applyFill="1" applyBorder="1" applyAlignment="1">
      <alignment horizontal="center" vertical="center" wrapText="1"/>
    </xf>
    <xf numFmtId="0" fontId="12" fillId="23" borderId="14" xfId="0" applyFont="1" applyFill="1" applyBorder="1" applyAlignment="1">
      <alignment horizontal="center" vertical="center" wrapText="1"/>
    </xf>
    <xf numFmtId="0" fontId="41" fillId="21" borderId="1" xfId="0" applyFont="1" applyFill="1" applyBorder="1" applyAlignment="1">
      <alignment horizontal="center" vertical="center" wrapText="1"/>
    </xf>
    <xf numFmtId="0" fontId="60" fillId="12" borderId="1" xfId="0" applyFont="1" applyFill="1" applyBorder="1" applyAlignment="1">
      <alignment horizontal="center" vertical="center" wrapText="1"/>
    </xf>
    <xf numFmtId="9" fontId="14" fillId="2" borderId="1" xfId="2" applyFont="1" applyFill="1" applyBorder="1" applyAlignment="1" applyProtection="1">
      <alignment horizontal="center" vertical="center" wrapText="1"/>
    </xf>
    <xf numFmtId="0" fontId="31" fillId="2" borderId="1" xfId="0" applyFont="1" applyFill="1" applyBorder="1" applyAlignment="1">
      <alignment horizontal="center" vertical="center"/>
    </xf>
    <xf numFmtId="9" fontId="14" fillId="2" borderId="14" xfId="2" applyFont="1" applyFill="1" applyBorder="1" applyAlignment="1" applyProtection="1">
      <alignment horizontal="center" vertical="center" wrapText="1"/>
    </xf>
    <xf numFmtId="0" fontId="5" fillId="18" borderId="0" xfId="0" applyFont="1" applyFill="1" applyAlignment="1">
      <alignment horizontal="center" vertical="center" textRotation="90" wrapText="1"/>
    </xf>
    <xf numFmtId="0" fontId="5" fillId="0" borderId="0" xfId="0" applyFont="1" applyAlignment="1">
      <alignment horizontal="center" vertical="center" textRotation="90" wrapText="1"/>
    </xf>
    <xf numFmtId="0" fontId="9" fillId="7" borderId="23" xfId="0" applyFont="1" applyFill="1" applyBorder="1" applyAlignment="1">
      <alignment horizontal="left" vertical="center" indent="1"/>
    </xf>
    <xf numFmtId="0" fontId="9" fillId="4" borderId="65" xfId="0" applyFont="1" applyFill="1" applyBorder="1" applyAlignment="1">
      <alignment horizontal="center" vertical="center"/>
    </xf>
    <xf numFmtId="0" fontId="9" fillId="4" borderId="22" xfId="0" applyFont="1" applyFill="1" applyBorder="1" applyAlignment="1">
      <alignment horizontal="center" vertical="center"/>
    </xf>
    <xf numFmtId="0" fontId="9" fillId="25" borderId="62" xfId="0" applyFont="1" applyFill="1" applyBorder="1" applyAlignment="1">
      <alignment horizontal="center" vertical="center"/>
    </xf>
    <xf numFmtId="0" fontId="9" fillId="4" borderId="35" xfId="0" applyFont="1" applyFill="1" applyBorder="1" applyAlignment="1">
      <alignment horizontal="center" vertical="center"/>
    </xf>
    <xf numFmtId="0" fontId="9" fillId="4" borderId="45" xfId="0" applyFont="1" applyFill="1" applyBorder="1" applyAlignment="1">
      <alignment horizontal="center" vertical="center"/>
    </xf>
    <xf numFmtId="0" fontId="9" fillId="4" borderId="23" xfId="0" applyFont="1" applyFill="1" applyBorder="1" applyAlignment="1">
      <alignment horizontal="center" vertical="center"/>
    </xf>
    <xf numFmtId="0" fontId="9" fillId="8" borderId="20" xfId="0" applyFont="1" applyFill="1" applyBorder="1" applyAlignment="1">
      <alignment horizontal="left" vertical="center" indent="1"/>
    </xf>
    <xf numFmtId="0" fontId="9" fillId="6" borderId="33" xfId="0" applyFont="1" applyFill="1" applyBorder="1" applyAlignment="1">
      <alignment horizontal="center" vertical="center"/>
    </xf>
    <xf numFmtId="0" fontId="9" fillId="6" borderId="27" xfId="0" applyFont="1" applyFill="1" applyBorder="1" applyAlignment="1">
      <alignment horizontal="center" vertical="center"/>
    </xf>
    <xf numFmtId="0" fontId="9" fillId="25" borderId="63" xfId="0" applyFont="1" applyFill="1" applyBorder="1" applyAlignment="1">
      <alignment horizontal="center" vertical="center"/>
    </xf>
    <xf numFmtId="0" fontId="9" fillId="6" borderId="32"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20" xfId="0" applyFont="1" applyFill="1" applyBorder="1" applyAlignment="1">
      <alignment horizontal="center" vertical="center"/>
    </xf>
    <xf numFmtId="0" fontId="9" fillId="9" borderId="59" xfId="0" applyFont="1" applyFill="1" applyBorder="1" applyAlignment="1">
      <alignment horizontal="left" vertical="center" indent="1"/>
    </xf>
    <xf numFmtId="1" fontId="9" fillId="13" borderId="66" xfId="0" applyNumberFormat="1" applyFont="1" applyFill="1" applyBorder="1" applyAlignment="1">
      <alignment horizontal="center" vertical="center"/>
    </xf>
    <xf numFmtId="1" fontId="9" fillId="13" borderId="37" xfId="0" applyNumberFormat="1" applyFont="1" applyFill="1" applyBorder="1" applyAlignment="1">
      <alignment horizontal="center" vertical="center"/>
    </xf>
    <xf numFmtId="1" fontId="9" fillId="25" borderId="63" xfId="0" applyNumberFormat="1" applyFont="1" applyFill="1" applyBorder="1" applyAlignment="1">
      <alignment horizontal="center" vertical="center"/>
    </xf>
    <xf numFmtId="1" fontId="9" fillId="13" borderId="53" xfId="0" applyNumberFormat="1" applyFont="1" applyFill="1" applyBorder="1" applyAlignment="1">
      <alignment horizontal="center" vertical="center"/>
    </xf>
    <xf numFmtId="1" fontId="9" fillId="13" borderId="29" xfId="0" applyNumberFormat="1" applyFont="1" applyFill="1" applyBorder="1" applyAlignment="1">
      <alignment horizontal="center" vertical="center"/>
    </xf>
    <xf numFmtId="1" fontId="9" fillId="13" borderId="31" xfId="0" applyNumberFormat="1" applyFont="1" applyFill="1" applyBorder="1" applyAlignment="1">
      <alignment horizontal="center" vertical="center"/>
    </xf>
    <xf numFmtId="1" fontId="9" fillId="13" borderId="21" xfId="0" applyNumberFormat="1" applyFont="1" applyFill="1" applyBorder="1" applyAlignment="1">
      <alignment horizontal="center" vertical="center"/>
    </xf>
    <xf numFmtId="0" fontId="9" fillId="27" borderId="6" xfId="0" applyFont="1" applyFill="1" applyBorder="1" applyAlignment="1">
      <alignment horizontal="left" vertical="center" wrapText="1" indent="1"/>
    </xf>
    <xf numFmtId="0" fontId="42" fillId="22" borderId="49" xfId="0" applyFont="1" applyFill="1" applyBorder="1" applyAlignment="1">
      <alignment horizontal="center" vertical="center" wrapText="1"/>
    </xf>
    <xf numFmtId="0" fontId="42" fillId="22" borderId="38" xfId="0" applyFont="1" applyFill="1" applyBorder="1" applyAlignment="1">
      <alignment horizontal="center" vertical="center" wrapText="1"/>
    </xf>
    <xf numFmtId="0" fontId="42" fillId="25" borderId="42" xfId="0" applyFont="1" applyFill="1" applyBorder="1" applyAlignment="1">
      <alignment horizontal="center" vertical="center" wrapText="1"/>
    </xf>
    <xf numFmtId="0" fontId="42" fillId="22" borderId="61" xfId="0" applyFont="1" applyFill="1" applyBorder="1" applyAlignment="1">
      <alignment horizontal="center" vertical="center" wrapText="1"/>
    </xf>
    <xf numFmtId="0" fontId="42" fillId="22" borderId="4" xfId="0" applyFont="1" applyFill="1" applyBorder="1" applyAlignment="1">
      <alignment horizontal="center" vertical="center" wrapText="1"/>
    </xf>
    <xf numFmtId="0" fontId="42" fillId="22" borderId="6" xfId="0" applyFont="1" applyFill="1" applyBorder="1" applyAlignment="1">
      <alignment horizontal="center" vertical="center" wrapText="1"/>
    </xf>
    <xf numFmtId="0" fontId="0" fillId="2" borderId="0" xfId="0" applyFill="1" applyAlignment="1">
      <alignment horizontal="left" vertical="center"/>
    </xf>
    <xf numFmtId="0" fontId="0" fillId="0" borderId="0" xfId="0" applyAlignment="1">
      <alignment vertical="center" wrapText="1"/>
    </xf>
    <xf numFmtId="0" fontId="0" fillId="0" borderId="0" xfId="0" applyAlignment="1">
      <alignment horizontal="center" vertical="center" wrapText="1"/>
    </xf>
    <xf numFmtId="0" fontId="3" fillId="0" borderId="0" xfId="0" applyFont="1" applyAlignment="1">
      <alignment horizontal="left" vertical="center" wrapText="1"/>
    </xf>
    <xf numFmtId="0" fontId="83" fillId="34" borderId="0" xfId="0" applyFont="1" applyFill="1" applyAlignment="1">
      <alignment vertical="center"/>
    </xf>
    <xf numFmtId="0" fontId="32" fillId="18" borderId="0" xfId="0" applyFont="1" applyFill="1" applyAlignment="1">
      <alignment vertical="center"/>
    </xf>
    <xf numFmtId="0" fontId="34" fillId="18" borderId="0" xfId="0" applyFont="1" applyFill="1" applyAlignment="1">
      <alignment vertical="center"/>
    </xf>
    <xf numFmtId="0" fontId="19" fillId="18" borderId="0" xfId="0" applyFont="1" applyFill="1" applyAlignment="1">
      <alignment vertical="center"/>
    </xf>
    <xf numFmtId="0" fontId="18" fillId="2" borderId="0" xfId="0" applyFont="1" applyFill="1" applyAlignment="1">
      <alignment vertical="center"/>
    </xf>
    <xf numFmtId="0" fontId="18" fillId="7" borderId="3" xfId="0" applyFont="1" applyFill="1" applyBorder="1" applyAlignment="1">
      <alignment horizontal="center" vertical="center"/>
    </xf>
    <xf numFmtId="0" fontId="18" fillId="8" borderId="4" xfId="0" applyFont="1" applyFill="1" applyBorder="1" applyAlignment="1">
      <alignment horizontal="center" vertical="center"/>
    </xf>
    <xf numFmtId="0" fontId="18" fillId="9" borderId="7" xfId="0" applyFont="1" applyFill="1" applyBorder="1" applyAlignment="1">
      <alignment horizontal="center" vertical="center"/>
    </xf>
    <xf numFmtId="0" fontId="18" fillId="10" borderId="6" xfId="0" applyFont="1" applyFill="1" applyBorder="1" applyAlignment="1">
      <alignment horizontal="center" vertical="center"/>
    </xf>
    <xf numFmtId="0" fontId="18" fillId="2" borderId="8" xfId="0" applyFont="1" applyFill="1" applyBorder="1" applyAlignment="1">
      <alignment vertical="center"/>
    </xf>
    <xf numFmtId="0" fontId="18" fillId="2" borderId="9" xfId="0" applyFont="1" applyFill="1" applyBorder="1" applyAlignment="1">
      <alignment vertical="center"/>
    </xf>
    <xf numFmtId="0" fontId="20" fillId="2" borderId="8"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11" xfId="0" applyFont="1" applyFill="1" applyBorder="1" applyAlignment="1">
      <alignment horizontal="center" vertical="center"/>
    </xf>
    <xf numFmtId="0" fontId="18" fillId="2" borderId="19" xfId="0" applyFont="1" applyFill="1" applyBorder="1" applyAlignment="1">
      <alignment horizontal="center" vertical="center"/>
    </xf>
    <xf numFmtId="0" fontId="18" fillId="2" borderId="12" xfId="0" applyFont="1" applyFill="1" applyBorder="1" applyAlignment="1">
      <alignment vertical="center"/>
    </xf>
    <xf numFmtId="0" fontId="18" fillId="2" borderId="13" xfId="0" applyFont="1" applyFill="1" applyBorder="1" applyAlignment="1">
      <alignment vertical="center"/>
    </xf>
    <xf numFmtId="0" fontId="20" fillId="2" borderId="12"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14"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15" xfId="0" applyFont="1" applyFill="1" applyBorder="1" applyAlignment="1">
      <alignment vertical="center"/>
    </xf>
    <xf numFmtId="0" fontId="18" fillId="2" borderId="16" xfId="0" applyFont="1" applyFill="1" applyBorder="1" applyAlignment="1">
      <alignment vertical="center"/>
    </xf>
    <xf numFmtId="0" fontId="20" fillId="2" borderId="15"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18"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0" xfId="0" applyFont="1" applyFill="1" applyAlignment="1">
      <alignment horizontal="center" vertical="center"/>
    </xf>
    <xf numFmtId="0" fontId="20" fillId="2" borderId="0" xfId="0" applyFont="1" applyFill="1" applyAlignment="1">
      <alignment horizontal="center" vertical="center"/>
    </xf>
    <xf numFmtId="0" fontId="18" fillId="9" borderId="5" xfId="0" applyFont="1" applyFill="1" applyBorder="1" applyAlignment="1">
      <alignment horizontal="center" vertical="center"/>
    </xf>
    <xf numFmtId="0" fontId="48" fillId="2" borderId="0" xfId="0" applyFont="1" applyFill="1" applyAlignment="1">
      <alignment vertical="center"/>
    </xf>
    <xf numFmtId="0" fontId="18" fillId="2" borderId="44" xfId="0" applyFont="1" applyFill="1" applyBorder="1" applyAlignment="1">
      <alignment horizontal="center" vertical="center"/>
    </xf>
    <xf numFmtId="0" fontId="18" fillId="2" borderId="25" xfId="0" applyFont="1" applyFill="1" applyBorder="1" applyAlignment="1">
      <alignment vertical="center"/>
    </xf>
    <xf numFmtId="0" fontId="20" fillId="2" borderId="44" xfId="0" applyFont="1" applyFill="1" applyBorder="1" applyAlignment="1">
      <alignment horizontal="center" vertical="center"/>
    </xf>
    <xf numFmtId="0" fontId="20" fillId="2" borderId="45" xfId="0" applyFont="1" applyFill="1" applyBorder="1" applyAlignment="1">
      <alignment horizontal="center" vertical="center"/>
    </xf>
    <xf numFmtId="0" fontId="20" fillId="2" borderId="25" xfId="0" applyFont="1" applyFill="1" applyBorder="1" applyAlignment="1">
      <alignment horizontal="center" vertical="center"/>
    </xf>
    <xf numFmtId="0" fontId="18" fillId="2" borderId="23" xfId="0" applyFont="1" applyFill="1" applyBorder="1" applyAlignment="1">
      <alignment horizontal="center" vertical="center"/>
    </xf>
    <xf numFmtId="4" fontId="20" fillId="5" borderId="23" xfId="0" applyNumberFormat="1" applyFont="1" applyFill="1" applyBorder="1" applyAlignment="1">
      <alignment horizontal="center" vertical="center"/>
    </xf>
    <xf numFmtId="0" fontId="18" fillId="2" borderId="12" xfId="0" applyFont="1" applyFill="1" applyBorder="1" applyAlignment="1">
      <alignment horizontal="center" vertical="center"/>
    </xf>
    <xf numFmtId="0" fontId="20" fillId="2" borderId="13" xfId="0" applyFont="1" applyFill="1" applyBorder="1" applyAlignment="1">
      <alignment horizontal="center" vertical="center"/>
    </xf>
    <xf numFmtId="4" fontId="20" fillId="5" borderId="19" xfId="0" applyNumberFormat="1" applyFont="1" applyFill="1" applyBorder="1" applyAlignment="1">
      <alignment horizontal="center" vertical="center"/>
    </xf>
    <xf numFmtId="0" fontId="49" fillId="2" borderId="0" xfId="0" applyFont="1" applyFill="1" applyAlignment="1">
      <alignment vertical="center"/>
    </xf>
    <xf numFmtId="0" fontId="18" fillId="2" borderId="15" xfId="0" applyFont="1" applyFill="1" applyBorder="1" applyAlignment="1">
      <alignment horizontal="center" vertical="center"/>
    </xf>
    <xf numFmtId="0" fontId="18" fillId="2" borderId="46" xfId="0" applyFont="1" applyFill="1" applyBorder="1" applyAlignment="1">
      <alignment vertical="center"/>
    </xf>
    <xf numFmtId="0" fontId="20" fillId="2" borderId="16" xfId="0" applyFont="1" applyFill="1" applyBorder="1" applyAlignment="1">
      <alignment horizontal="center" vertical="center"/>
    </xf>
    <xf numFmtId="4" fontId="20" fillId="5" borderId="43" xfId="0" applyNumberFormat="1" applyFont="1" applyFill="1" applyBorder="1" applyAlignment="1">
      <alignment horizontal="center" vertical="center"/>
    </xf>
    <xf numFmtId="4" fontId="49" fillId="2" borderId="0" xfId="0" applyNumberFormat="1" applyFont="1" applyFill="1" applyAlignment="1">
      <alignment vertical="center"/>
    </xf>
    <xf numFmtId="0" fontId="18" fillId="2" borderId="40"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42" xfId="0" applyFont="1" applyFill="1" applyBorder="1" applyAlignment="1">
      <alignment horizontal="center" vertical="center"/>
    </xf>
    <xf numFmtId="4" fontId="18" fillId="11" borderId="43" xfId="0" applyNumberFormat="1" applyFont="1" applyFill="1" applyBorder="1" applyAlignment="1">
      <alignment horizontal="center" vertical="center"/>
    </xf>
    <xf numFmtId="9" fontId="21" fillId="2" borderId="6" xfId="2" applyFont="1" applyFill="1" applyBorder="1" applyAlignment="1" applyProtection="1">
      <alignment horizontal="center" vertical="center" wrapText="1"/>
    </xf>
    <xf numFmtId="9" fontId="18" fillId="2" borderId="3" xfId="2" applyFont="1" applyFill="1" applyBorder="1" applyAlignment="1" applyProtection="1">
      <alignment horizontal="center" vertical="center"/>
    </xf>
    <xf numFmtId="9" fontId="18" fillId="2" borderId="4" xfId="2" applyFont="1" applyFill="1" applyBorder="1" applyAlignment="1" applyProtection="1">
      <alignment horizontal="center" vertical="center"/>
    </xf>
    <xf numFmtId="9" fontId="18" fillId="2" borderId="7" xfId="2" applyFont="1" applyFill="1" applyBorder="1" applyAlignment="1" applyProtection="1">
      <alignment horizontal="center" vertical="center"/>
    </xf>
    <xf numFmtId="4" fontId="18" fillId="0" borderId="0" xfId="0" applyNumberFormat="1" applyFont="1" applyAlignment="1">
      <alignment horizontal="center" vertical="center"/>
    </xf>
    <xf numFmtId="9" fontId="14" fillId="2" borderId="0" xfId="2" applyFont="1" applyFill="1" applyBorder="1" applyAlignment="1" applyProtection="1">
      <alignment horizontal="center" vertical="center" wrapText="1"/>
    </xf>
    <xf numFmtId="0" fontId="36" fillId="6" borderId="0" xfId="0" applyFont="1" applyFill="1" applyAlignment="1">
      <alignment horizontal="left" vertical="center"/>
    </xf>
    <xf numFmtId="0" fontId="37" fillId="6" borderId="0" xfId="0" applyFont="1" applyFill="1" applyAlignment="1">
      <alignment horizontal="left" vertical="center"/>
    </xf>
    <xf numFmtId="0" fontId="35" fillId="6" borderId="0" xfId="0" applyFont="1" applyFill="1" applyAlignment="1">
      <alignment vertical="center"/>
    </xf>
    <xf numFmtId="0" fontId="43" fillId="6" borderId="0" xfId="0" applyFont="1" applyFill="1" applyAlignment="1">
      <alignment vertical="center"/>
    </xf>
    <xf numFmtId="0" fontId="36" fillId="6" borderId="0" xfId="0" applyFont="1" applyFill="1" applyAlignment="1">
      <alignment vertical="center"/>
    </xf>
    <xf numFmtId="0" fontId="36" fillId="2" borderId="0" xfId="0" applyFont="1" applyFill="1" applyAlignment="1">
      <alignment vertical="center"/>
    </xf>
    <xf numFmtId="0" fontId="38" fillId="18" borderId="0" xfId="0" applyFont="1" applyFill="1" applyAlignment="1">
      <alignment horizontal="left" vertical="center"/>
    </xf>
    <xf numFmtId="0" fontId="37" fillId="18" borderId="0" xfId="0" applyFont="1" applyFill="1" applyAlignment="1">
      <alignment horizontal="left" vertical="center"/>
    </xf>
    <xf numFmtId="0" fontId="35" fillId="18" borderId="0" xfId="0" applyFont="1" applyFill="1" applyAlignment="1">
      <alignment vertical="center"/>
    </xf>
    <xf numFmtId="0" fontId="39" fillId="18" borderId="0" xfId="0" applyFont="1" applyFill="1" applyAlignment="1">
      <alignment horizontal="left" vertical="center"/>
    </xf>
    <xf numFmtId="0" fontId="36" fillId="18" borderId="0" xfId="0" applyFont="1" applyFill="1" applyAlignment="1">
      <alignment vertical="center"/>
    </xf>
    <xf numFmtId="0" fontId="38" fillId="6" borderId="0" xfId="0" applyFont="1" applyFill="1" applyAlignment="1">
      <alignment horizontal="left" vertical="center"/>
    </xf>
    <xf numFmtId="0" fontId="38" fillId="6" borderId="0" xfId="0" applyFont="1" applyFill="1" applyAlignment="1">
      <alignment vertical="center"/>
    </xf>
    <xf numFmtId="0" fontId="38" fillId="2" borderId="0" xfId="0" applyFont="1" applyFill="1" applyAlignment="1">
      <alignment vertical="center"/>
    </xf>
    <xf numFmtId="0" fontId="19" fillId="6" borderId="0" xfId="0" applyFont="1" applyFill="1" applyAlignment="1">
      <alignment horizontal="center" vertical="center"/>
    </xf>
    <xf numFmtId="0" fontId="18" fillId="18" borderId="0" xfId="0" applyFont="1" applyFill="1" applyAlignment="1">
      <alignment vertical="center"/>
    </xf>
    <xf numFmtId="4" fontId="18" fillId="11" borderId="6" xfId="0" applyNumberFormat="1" applyFont="1" applyFill="1" applyBorder="1" applyAlignment="1">
      <alignment horizontal="center" vertical="center"/>
    </xf>
    <xf numFmtId="0" fontId="18" fillId="0" borderId="0" xfId="0" applyFont="1" applyAlignment="1">
      <alignment vertical="center"/>
    </xf>
    <xf numFmtId="9" fontId="62" fillId="28" borderId="1" xfId="2" applyFont="1" applyFill="1" applyBorder="1" applyAlignment="1">
      <alignment horizontal="center" vertical="center" wrapText="1"/>
    </xf>
    <xf numFmtId="0" fontId="1" fillId="0" borderId="0" xfId="0" applyFont="1" applyAlignment="1">
      <alignment horizontal="center"/>
    </xf>
    <xf numFmtId="0" fontId="69" fillId="32" borderId="0" xfId="0" applyFont="1" applyFill="1" applyAlignment="1">
      <alignment horizontal="center" vertical="center"/>
    </xf>
    <xf numFmtId="0" fontId="0" fillId="33" borderId="0" xfId="0" applyFill="1" applyAlignment="1">
      <alignment horizontal="center"/>
    </xf>
    <xf numFmtId="0" fontId="68" fillId="34" borderId="0" xfId="0" applyFont="1" applyFill="1" applyAlignment="1">
      <alignment horizontal="center"/>
    </xf>
    <xf numFmtId="167" fontId="51" fillId="32" borderId="0" xfId="0" applyNumberFormat="1" applyFont="1" applyFill="1" applyAlignment="1">
      <alignment horizontal="center"/>
    </xf>
    <xf numFmtId="0" fontId="26" fillId="33" borderId="0" xfId="0" applyFont="1" applyFill="1" applyAlignment="1">
      <alignment horizontal="center"/>
    </xf>
    <xf numFmtId="0" fontId="71" fillId="34" borderId="0" xfId="0" applyFont="1" applyFill="1" applyAlignment="1">
      <alignment horizontal="center"/>
    </xf>
    <xf numFmtId="0" fontId="5" fillId="0" borderId="33" xfId="0" applyFont="1" applyBorder="1" applyAlignment="1">
      <alignment horizontal="left" vertical="center" wrapText="1"/>
    </xf>
    <xf numFmtId="0" fontId="0" fillId="0" borderId="33"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wrapText="1"/>
    </xf>
    <xf numFmtId="0" fontId="0" fillId="0" borderId="32" xfId="0" applyBorder="1" applyAlignment="1">
      <alignment horizontal="left" vertical="center" wrapText="1"/>
    </xf>
    <xf numFmtId="0" fontId="5" fillId="0" borderId="32" xfId="0" applyFont="1" applyBorder="1" applyAlignment="1">
      <alignment horizontal="left" vertical="center" wrapText="1"/>
    </xf>
    <xf numFmtId="0" fontId="79" fillId="32" borderId="0" xfId="0" applyFont="1" applyFill="1" applyAlignment="1">
      <alignment horizontal="center" vertical="center" wrapText="1"/>
    </xf>
    <xf numFmtId="0" fontId="17" fillId="2" borderId="31" xfId="0" applyFont="1" applyFill="1" applyBorder="1" applyAlignment="1" applyProtection="1">
      <alignment horizontal="left" vertical="center" indent="1"/>
      <protection locked="0"/>
    </xf>
    <xf numFmtId="0" fontId="17" fillId="2" borderId="57" xfId="0" applyFont="1" applyFill="1" applyBorder="1" applyAlignment="1" applyProtection="1">
      <alignment horizontal="left" vertical="center" indent="1"/>
      <protection locked="0"/>
    </xf>
    <xf numFmtId="0" fontId="17" fillId="2" borderId="22" xfId="0" applyFont="1" applyFill="1" applyBorder="1" applyAlignment="1" applyProtection="1">
      <alignment horizontal="left" vertical="center" indent="1"/>
      <protection locked="0"/>
    </xf>
    <xf numFmtId="0" fontId="17" fillId="2" borderId="26" xfId="0" applyFont="1" applyFill="1" applyBorder="1" applyAlignment="1" applyProtection="1">
      <alignment horizontal="left" vertical="center" indent="1"/>
      <protection locked="0"/>
    </xf>
    <xf numFmtId="0" fontId="17" fillId="2" borderId="27" xfId="0" applyFont="1" applyFill="1" applyBorder="1" applyAlignment="1" applyProtection="1">
      <alignment horizontal="left" vertical="center" indent="1"/>
      <protection locked="0"/>
    </xf>
    <xf numFmtId="0" fontId="17" fillId="2" borderId="28" xfId="0" applyFont="1" applyFill="1" applyBorder="1" applyAlignment="1" applyProtection="1">
      <alignment horizontal="left" vertical="center" indent="1"/>
      <protection locked="0"/>
    </xf>
    <xf numFmtId="2" fontId="12" fillId="2" borderId="38" xfId="0" applyNumberFormat="1" applyFont="1" applyFill="1" applyBorder="1" applyAlignment="1" applyProtection="1">
      <alignment horizontal="center" vertical="center"/>
      <protection locked="0"/>
    </xf>
    <xf numFmtId="2" fontId="12" fillId="2" borderId="48" xfId="0" applyNumberFormat="1" applyFont="1" applyFill="1" applyBorder="1" applyAlignment="1" applyProtection="1">
      <alignment horizontal="center" vertical="center"/>
      <protection locked="0"/>
    </xf>
    <xf numFmtId="0" fontId="75" fillId="32" borderId="38" xfId="0" applyFont="1" applyFill="1" applyBorder="1" applyAlignment="1">
      <alignment horizontal="center" vertical="center" wrapText="1"/>
    </xf>
    <xf numFmtId="0" fontId="75" fillId="32" borderId="48" xfId="0" applyFont="1" applyFill="1" applyBorder="1" applyAlignment="1">
      <alignment horizontal="center" vertical="center" wrapText="1"/>
    </xf>
    <xf numFmtId="0" fontId="52" fillId="32" borderId="13" xfId="0" applyFont="1" applyFill="1" applyBorder="1" applyAlignment="1">
      <alignment horizontal="left" vertical="center" wrapText="1"/>
    </xf>
    <xf numFmtId="0" fontId="52" fillId="32" borderId="33" xfId="0" applyFont="1" applyFill="1" applyBorder="1" applyAlignment="1">
      <alignment horizontal="left" vertical="center" wrapText="1"/>
    </xf>
    <xf numFmtId="0" fontId="60" fillId="20" borderId="29" xfId="0" applyFont="1" applyFill="1" applyBorder="1" applyAlignment="1">
      <alignment horizontal="center" vertical="center" wrapText="1"/>
    </xf>
    <xf numFmtId="0" fontId="60" fillId="20" borderId="10" xfId="0" applyFont="1" applyFill="1" applyBorder="1" applyAlignment="1">
      <alignment horizontal="center" vertical="center" wrapText="1"/>
    </xf>
    <xf numFmtId="0" fontId="95" fillId="34" borderId="29" xfId="0" applyFont="1" applyFill="1" applyBorder="1" applyAlignment="1">
      <alignment horizontal="center" vertical="center" textRotation="90" wrapText="1"/>
    </xf>
    <xf numFmtId="0" fontId="95" fillId="34" borderId="70" xfId="0" applyFont="1" applyFill="1" applyBorder="1" applyAlignment="1">
      <alignment horizontal="center" vertical="center" textRotation="90" wrapText="1"/>
    </xf>
    <xf numFmtId="0" fontId="95" fillId="34" borderId="10" xfId="0" applyFont="1" applyFill="1" applyBorder="1" applyAlignment="1">
      <alignment horizontal="center" vertical="center" textRotation="90" wrapText="1"/>
    </xf>
    <xf numFmtId="0" fontId="57" fillId="32" borderId="1" xfId="0" applyFont="1" applyFill="1" applyBorder="1" applyAlignment="1">
      <alignment horizontal="left" vertical="center" wrapText="1"/>
    </xf>
    <xf numFmtId="0" fontId="77" fillId="34" borderId="1" xfId="0" applyFont="1" applyFill="1" applyBorder="1" applyAlignment="1">
      <alignment horizontal="center" vertical="center" wrapText="1"/>
    </xf>
    <xf numFmtId="0" fontId="59" fillId="24" borderId="1" xfId="0" applyFont="1" applyFill="1" applyBorder="1" applyAlignment="1">
      <alignment horizontal="center" vertical="center" wrapText="1"/>
    </xf>
    <xf numFmtId="0" fontId="62" fillId="34" borderId="1" xfId="0" applyFont="1" applyFill="1" applyBorder="1" applyAlignment="1">
      <alignment horizontal="center" vertical="center" wrapText="1"/>
    </xf>
    <xf numFmtId="0" fontId="77" fillId="34" borderId="13" xfId="0" applyFont="1" applyFill="1" applyBorder="1" applyAlignment="1">
      <alignment horizontal="center" vertical="center" wrapText="1"/>
    </xf>
    <xf numFmtId="0" fontId="77" fillId="34" borderId="33" xfId="0" applyFont="1" applyFill="1" applyBorder="1" applyAlignment="1">
      <alignment horizontal="center" vertical="center" wrapText="1"/>
    </xf>
    <xf numFmtId="0" fontId="77" fillId="34" borderId="32" xfId="0" applyFont="1" applyFill="1" applyBorder="1" applyAlignment="1">
      <alignment horizontal="center" vertical="center" wrapText="1"/>
    </xf>
    <xf numFmtId="0" fontId="60" fillId="20" borderId="70" xfId="0" applyFont="1" applyFill="1" applyBorder="1" applyAlignment="1">
      <alignment horizontal="center" vertical="center" wrapText="1"/>
    </xf>
    <xf numFmtId="0" fontId="10" fillId="35" borderId="27" xfId="0" applyFont="1" applyFill="1" applyBorder="1" applyAlignment="1">
      <alignment horizontal="left" vertical="center" indent="1"/>
    </xf>
    <xf numFmtId="0" fontId="10" fillId="35" borderId="33" xfId="0" applyFont="1" applyFill="1" applyBorder="1" applyAlignment="1">
      <alignment horizontal="left" vertical="center" indent="1"/>
    </xf>
    <xf numFmtId="0" fontId="10" fillId="35" borderId="37" xfId="0" applyFont="1" applyFill="1" applyBorder="1" applyAlignment="1">
      <alignment horizontal="left" vertical="center" indent="1"/>
    </xf>
    <xf numFmtId="0" fontId="10" fillId="35" borderId="66" xfId="0" applyFont="1" applyFill="1" applyBorder="1" applyAlignment="1">
      <alignment horizontal="left" vertical="center" indent="1"/>
    </xf>
    <xf numFmtId="0" fontId="5" fillId="28" borderId="2" xfId="0" applyFont="1" applyFill="1" applyBorder="1" applyAlignment="1">
      <alignment horizontal="center" vertical="center"/>
    </xf>
    <xf numFmtId="0" fontId="0" fillId="28" borderId="2" xfId="0" applyFill="1" applyBorder="1" applyAlignment="1">
      <alignment horizontal="center" vertical="center"/>
    </xf>
    <xf numFmtId="0" fontId="5" fillId="18" borderId="1" xfId="0" applyFont="1" applyFill="1" applyBorder="1" applyAlignment="1">
      <alignment horizontal="center" vertical="center"/>
    </xf>
    <xf numFmtId="0" fontId="0" fillId="18" borderId="1" xfId="0" applyFill="1" applyBorder="1" applyAlignment="1">
      <alignment horizontal="center" vertical="center"/>
    </xf>
    <xf numFmtId="0" fontId="5" fillId="18" borderId="2" xfId="0" applyFont="1" applyFill="1" applyBorder="1" applyAlignment="1">
      <alignment horizontal="center" vertical="center"/>
    </xf>
    <xf numFmtId="0" fontId="0" fillId="18" borderId="2" xfId="0" applyFill="1" applyBorder="1" applyAlignment="1">
      <alignment horizontal="center" vertical="center"/>
    </xf>
    <xf numFmtId="0" fontId="10" fillId="35" borderId="13" xfId="0" applyFont="1" applyFill="1" applyBorder="1" applyAlignment="1">
      <alignment horizontal="center" vertical="center"/>
    </xf>
    <xf numFmtId="0" fontId="10" fillId="35" borderId="32" xfId="0" applyFont="1" applyFill="1" applyBorder="1" applyAlignment="1">
      <alignment horizontal="center" vertical="center"/>
    </xf>
    <xf numFmtId="0" fontId="10" fillId="35" borderId="24" xfId="0" applyFont="1" applyFill="1" applyBorder="1" applyAlignment="1">
      <alignment horizontal="left" vertical="center" indent="1"/>
    </xf>
    <xf numFmtId="0" fontId="10" fillId="35" borderId="56" xfId="0" applyFont="1" applyFill="1" applyBorder="1" applyAlignment="1">
      <alignment horizontal="left" vertical="center" indent="1"/>
    </xf>
    <xf numFmtId="0" fontId="10" fillId="35" borderId="28" xfId="0" applyFont="1" applyFill="1" applyBorder="1" applyAlignment="1">
      <alignment horizontal="left" vertical="center" indent="1"/>
    </xf>
    <xf numFmtId="0" fontId="75" fillId="34" borderId="38" xfId="0" applyFont="1" applyFill="1" applyBorder="1" applyAlignment="1">
      <alignment horizontal="left" vertical="center" indent="1"/>
    </xf>
    <xf numFmtId="0" fontId="75" fillId="34" borderId="49" xfId="0" applyFont="1" applyFill="1" applyBorder="1" applyAlignment="1">
      <alignment horizontal="left" vertical="center" indent="1"/>
    </xf>
    <xf numFmtId="0" fontId="78" fillId="34" borderId="38" xfId="0" applyFont="1" applyFill="1" applyBorder="1" applyAlignment="1">
      <alignment horizontal="left" vertical="center"/>
    </xf>
    <xf numFmtId="0" fontId="78" fillId="34" borderId="49" xfId="0" applyFont="1" applyFill="1" applyBorder="1" applyAlignment="1">
      <alignment horizontal="left" vertical="center"/>
    </xf>
    <xf numFmtId="0" fontId="78" fillId="34" borderId="48" xfId="0" applyFont="1" applyFill="1" applyBorder="1" applyAlignment="1">
      <alignment horizontal="left" vertical="center"/>
    </xf>
    <xf numFmtId="0" fontId="75" fillId="34" borderId="38" xfId="0" applyFont="1" applyFill="1" applyBorder="1" applyAlignment="1">
      <alignment horizontal="center" vertical="center"/>
    </xf>
    <xf numFmtId="0" fontId="75" fillId="34" borderId="48" xfId="0" applyFont="1" applyFill="1" applyBorder="1" applyAlignment="1">
      <alignment horizontal="center" vertical="center"/>
    </xf>
    <xf numFmtId="0" fontId="76" fillId="34" borderId="54" xfId="0" applyFont="1" applyFill="1" applyBorder="1" applyAlignment="1">
      <alignment horizontal="center" vertical="center"/>
    </xf>
    <xf numFmtId="0" fontId="76" fillId="34" borderId="43" xfId="0" applyFont="1" applyFill="1" applyBorder="1" applyAlignment="1">
      <alignment horizontal="center" vertical="center"/>
    </xf>
    <xf numFmtId="0" fontId="75" fillId="34" borderId="44" xfId="0" applyFont="1" applyFill="1" applyBorder="1" applyAlignment="1">
      <alignment horizontal="center" vertical="center"/>
    </xf>
    <xf numFmtId="0" fontId="75" fillId="34" borderId="45" xfId="0" applyFont="1" applyFill="1" applyBorder="1" applyAlignment="1">
      <alignment horizontal="center" vertical="center"/>
    </xf>
    <xf numFmtId="0" fontId="75" fillId="34" borderId="58" xfId="0" applyFont="1" applyFill="1" applyBorder="1" applyAlignment="1">
      <alignment horizontal="center" vertical="center"/>
    </xf>
    <xf numFmtId="0" fontId="78" fillId="34" borderId="3" xfId="0" applyFont="1" applyFill="1" applyBorder="1" applyAlignment="1">
      <alignment horizontal="left" vertical="center"/>
    </xf>
    <xf numFmtId="0" fontId="78" fillId="34" borderId="4" xfId="0" applyFont="1" applyFill="1" applyBorder="1" applyAlignment="1">
      <alignment horizontal="left" vertical="center"/>
    </xf>
    <xf numFmtId="0" fontId="78" fillId="34" borderId="7" xfId="0" applyFont="1" applyFill="1" applyBorder="1" applyAlignment="1">
      <alignment horizontal="left" vertical="center"/>
    </xf>
    <xf numFmtId="0" fontId="10" fillId="35" borderId="31" xfId="0" applyFont="1" applyFill="1" applyBorder="1" applyAlignment="1">
      <alignment horizontal="left" vertical="center" indent="1"/>
    </xf>
    <xf numFmtId="0" fontId="10" fillId="35" borderId="57" xfId="0" applyFont="1" applyFill="1" applyBorder="1" applyAlignment="1">
      <alignment horizontal="left" vertical="center" indent="1"/>
    </xf>
    <xf numFmtId="2" fontId="78" fillId="32" borderId="38" xfId="0" applyNumberFormat="1" applyFont="1" applyFill="1" applyBorder="1" applyAlignment="1">
      <alignment horizontal="center" vertical="center"/>
    </xf>
    <xf numFmtId="2" fontId="78" fillId="32" borderId="49" xfId="0" applyNumberFormat="1" applyFont="1" applyFill="1" applyBorder="1" applyAlignment="1">
      <alignment horizontal="center" vertical="center"/>
    </xf>
    <xf numFmtId="2" fontId="78" fillId="32" borderId="48" xfId="0" applyNumberFormat="1" applyFont="1" applyFill="1" applyBorder="1" applyAlignment="1">
      <alignment horizontal="center" vertical="center"/>
    </xf>
    <xf numFmtId="0" fontId="75" fillId="34" borderId="60" xfId="0" applyFont="1" applyFill="1" applyBorder="1" applyAlignment="1">
      <alignment horizontal="center" vertical="center"/>
    </xf>
    <xf numFmtId="0" fontId="75" fillId="34" borderId="55" xfId="0" applyFont="1" applyFill="1" applyBorder="1" applyAlignment="1">
      <alignment horizontal="center" vertical="center"/>
    </xf>
    <xf numFmtId="0" fontId="10" fillId="35" borderId="2" xfId="0" applyFont="1" applyFill="1" applyBorder="1" applyAlignment="1">
      <alignment horizontal="left" vertical="center" indent="1"/>
    </xf>
    <xf numFmtId="0" fontId="78" fillId="34" borderId="38" xfId="0" applyFont="1" applyFill="1" applyBorder="1" applyAlignment="1">
      <alignment horizontal="center" vertical="center"/>
    </xf>
    <xf numFmtId="0" fontId="78" fillId="34" borderId="49" xfId="0" applyFont="1" applyFill="1" applyBorder="1" applyAlignment="1">
      <alignment horizontal="center" vertical="center"/>
    </xf>
    <xf numFmtId="0" fontId="78" fillId="34" borderId="48" xfId="0" applyFont="1" applyFill="1" applyBorder="1" applyAlignment="1">
      <alignment horizontal="center" vertical="center"/>
    </xf>
    <xf numFmtId="0" fontId="10" fillId="35" borderId="22" xfId="0" applyFont="1" applyFill="1" applyBorder="1" applyAlignment="1">
      <alignment horizontal="center" vertical="center"/>
    </xf>
    <xf numFmtId="0" fontId="10" fillId="35" borderId="35" xfId="0" applyFont="1" applyFill="1" applyBorder="1" applyAlignment="1">
      <alignment horizontal="center" vertical="center"/>
    </xf>
    <xf numFmtId="0" fontId="10" fillId="35" borderId="60" xfId="0" applyFont="1" applyFill="1" applyBorder="1" applyAlignment="1">
      <alignment horizontal="left" vertical="center" indent="1"/>
    </xf>
    <xf numFmtId="0" fontId="10" fillId="35" borderId="42" xfId="0" applyFont="1" applyFill="1" applyBorder="1" applyAlignment="1">
      <alignment horizontal="left" vertical="center" indent="1"/>
    </xf>
    <xf numFmtId="0" fontId="76" fillId="34" borderId="10" xfId="0" applyFont="1" applyFill="1" applyBorder="1" applyAlignment="1">
      <alignment horizontal="center" vertical="center" wrapText="1"/>
    </xf>
    <xf numFmtId="0" fontId="76" fillId="34" borderId="1" xfId="0" applyFont="1" applyFill="1" applyBorder="1" applyAlignment="1">
      <alignment horizontal="center" vertical="center" wrapText="1"/>
    </xf>
    <xf numFmtId="0" fontId="75" fillId="34" borderId="1" xfId="0" applyFont="1" applyFill="1" applyBorder="1" applyAlignment="1">
      <alignment horizontal="center" vertical="center" wrapText="1"/>
    </xf>
    <xf numFmtId="0" fontId="78" fillId="34" borderId="1" xfId="0" applyFont="1" applyFill="1" applyBorder="1" applyAlignment="1">
      <alignment horizontal="center" vertical="center" wrapText="1"/>
    </xf>
    <xf numFmtId="0" fontId="75" fillId="34" borderId="10" xfId="0" applyFont="1" applyFill="1" applyBorder="1" applyAlignment="1">
      <alignment horizontal="center" vertical="center" wrapText="1"/>
    </xf>
    <xf numFmtId="0" fontId="23" fillId="29" borderId="1" xfId="0" applyFont="1" applyFill="1" applyBorder="1" applyAlignment="1">
      <alignment horizontal="center" vertical="center" wrapText="1"/>
    </xf>
    <xf numFmtId="0" fontId="53" fillId="16" borderId="1" xfId="0" applyFont="1" applyFill="1" applyBorder="1" applyAlignment="1">
      <alignment horizontal="center" vertical="center" wrapText="1"/>
    </xf>
    <xf numFmtId="0" fontId="23" fillId="16" borderId="1" xfId="0" applyFont="1" applyFill="1" applyBorder="1" applyAlignment="1">
      <alignment horizontal="center" vertical="center" wrapText="1"/>
    </xf>
    <xf numFmtId="0" fontId="53" fillId="29" borderId="1" xfId="0" applyFont="1" applyFill="1" applyBorder="1" applyAlignment="1">
      <alignment horizontal="center" vertical="center" wrapText="1"/>
    </xf>
    <xf numFmtId="0" fontId="78" fillId="34" borderId="45" xfId="0" applyFont="1" applyFill="1" applyBorder="1" applyAlignment="1">
      <alignment horizontal="center" vertical="center" wrapText="1"/>
    </xf>
    <xf numFmtId="2" fontId="79" fillId="32" borderId="29" xfId="0" applyNumberFormat="1" applyFont="1" applyFill="1" applyBorder="1" applyAlignment="1">
      <alignment horizontal="center" vertical="center" wrapText="1"/>
    </xf>
    <xf numFmtId="0" fontId="79" fillId="32" borderId="29" xfId="0" applyFont="1" applyFill="1" applyBorder="1" applyAlignment="1">
      <alignment horizontal="center" vertical="center" wrapText="1"/>
    </xf>
    <xf numFmtId="0" fontId="88" fillId="32" borderId="68" xfId="0" applyFont="1" applyFill="1" applyBorder="1" applyAlignment="1">
      <alignment horizontal="center" vertical="center" wrapText="1"/>
    </xf>
    <xf numFmtId="0" fontId="88" fillId="32" borderId="67" xfId="0" applyFont="1" applyFill="1" applyBorder="1" applyAlignment="1">
      <alignment horizontal="center" vertical="center" wrapText="1"/>
    </xf>
    <xf numFmtId="0" fontId="88" fillId="32" borderId="62" xfId="0" applyFont="1" applyFill="1" applyBorder="1" applyAlignment="1">
      <alignment horizontal="center" vertical="center" wrapText="1"/>
    </xf>
    <xf numFmtId="0" fontId="88" fillId="32" borderId="69" xfId="0" applyFont="1" applyFill="1" applyBorder="1" applyAlignment="1">
      <alignment horizontal="center" vertical="center" wrapText="1"/>
    </xf>
    <xf numFmtId="0" fontId="88" fillId="32" borderId="0" xfId="0" applyFont="1" applyFill="1" applyAlignment="1">
      <alignment horizontal="center" vertical="center" wrapText="1"/>
    </xf>
    <xf numFmtId="0" fontId="88" fillId="32" borderId="63" xfId="0" applyFont="1" applyFill="1" applyBorder="1" applyAlignment="1">
      <alignment horizontal="center" vertical="center" wrapText="1"/>
    </xf>
    <xf numFmtId="0" fontId="88" fillId="32" borderId="60" xfId="0" applyFont="1" applyFill="1" applyBorder="1" applyAlignment="1">
      <alignment horizontal="center" vertical="center" wrapText="1"/>
    </xf>
    <xf numFmtId="0" fontId="88" fillId="32" borderId="55" xfId="0" applyFont="1" applyFill="1" applyBorder="1" applyAlignment="1">
      <alignment horizontal="center" vertical="center" wrapText="1"/>
    </xf>
    <xf numFmtId="0" fontId="88" fillId="32" borderId="42" xfId="0" applyFont="1" applyFill="1" applyBorder="1" applyAlignment="1">
      <alignment horizontal="center" vertical="center" wrapText="1"/>
    </xf>
    <xf numFmtId="0" fontId="85" fillId="32" borderId="0" xfId="0" applyFont="1" applyFill="1" applyAlignment="1">
      <alignment horizontal="left" vertical="center"/>
    </xf>
    <xf numFmtId="0" fontId="78" fillId="34" borderId="44" xfId="0" applyFont="1" applyFill="1" applyBorder="1" applyAlignment="1">
      <alignment horizontal="center" vertical="center" wrapText="1"/>
    </xf>
    <xf numFmtId="0" fontId="78" fillId="34" borderId="12" xfId="0" applyFont="1" applyFill="1" applyBorder="1" applyAlignment="1">
      <alignment horizontal="center" vertical="center" wrapText="1"/>
    </xf>
    <xf numFmtId="0" fontId="36" fillId="6" borderId="0" xfId="0" applyFont="1" applyFill="1" applyAlignment="1">
      <alignment horizontal="left" vertical="center"/>
    </xf>
    <xf numFmtId="0" fontId="84" fillId="32" borderId="38" xfId="0" applyFont="1" applyFill="1" applyBorder="1" applyAlignment="1">
      <alignment horizontal="center" vertical="center"/>
    </xf>
    <xf numFmtId="0" fontId="84" fillId="32" borderId="48" xfId="0" applyFont="1" applyFill="1" applyBorder="1" applyAlignment="1">
      <alignment horizontal="center" vertical="center"/>
    </xf>
    <xf numFmtId="0" fontId="18" fillId="2" borderId="0" xfId="0" applyFont="1" applyFill="1" applyAlignment="1">
      <alignment horizontal="center" vertical="center"/>
    </xf>
    <xf numFmtId="0" fontId="18" fillId="10" borderId="3" xfId="0" applyFont="1" applyFill="1" applyBorder="1" applyAlignment="1">
      <alignment horizontal="center" vertical="center"/>
    </xf>
    <xf numFmtId="0" fontId="18" fillId="10" borderId="5" xfId="0" applyFont="1" applyFill="1" applyBorder="1" applyAlignment="1">
      <alignment horizontal="center" vertical="center"/>
    </xf>
    <xf numFmtId="0" fontId="83" fillId="32" borderId="38" xfId="0" applyFont="1" applyFill="1" applyBorder="1" applyAlignment="1">
      <alignment horizontal="center" vertical="center"/>
    </xf>
    <xf numFmtId="0" fontId="83" fillId="32" borderId="48" xfId="0" applyFont="1" applyFill="1" applyBorder="1" applyAlignment="1">
      <alignment horizontal="center" vertical="center"/>
    </xf>
    <xf numFmtId="2" fontId="83" fillId="32" borderId="38" xfId="0" applyNumberFormat="1" applyFont="1" applyFill="1" applyBorder="1" applyAlignment="1">
      <alignment horizontal="center" vertical="center"/>
    </xf>
    <xf numFmtId="0" fontId="83" fillId="32" borderId="49" xfId="0" applyFont="1" applyFill="1" applyBorder="1" applyAlignment="1">
      <alignment horizontal="center" vertical="center"/>
    </xf>
    <xf numFmtId="0" fontId="18" fillId="10" borderId="38" xfId="0" applyFont="1" applyFill="1" applyBorder="1" applyAlignment="1">
      <alignment horizontal="center" vertical="center"/>
    </xf>
    <xf numFmtId="0" fontId="18" fillId="10" borderId="48" xfId="0" applyFont="1" applyFill="1" applyBorder="1" applyAlignment="1">
      <alignment horizontal="center" vertical="center"/>
    </xf>
    <xf numFmtId="0" fontId="50" fillId="2" borderId="0" xfId="0" applyFont="1" applyFill="1" applyAlignment="1">
      <alignment horizontal="center" vertical="center"/>
    </xf>
    <xf numFmtId="2" fontId="75" fillId="32" borderId="38" xfId="0" applyNumberFormat="1" applyFont="1" applyFill="1" applyBorder="1" applyAlignment="1">
      <alignment horizontal="center" vertical="center"/>
    </xf>
    <xf numFmtId="2" fontId="75" fillId="32" borderId="49" xfId="0" applyNumberFormat="1" applyFont="1" applyFill="1" applyBorder="1" applyAlignment="1">
      <alignment horizontal="center" vertical="center"/>
    </xf>
    <xf numFmtId="2" fontId="75" fillId="32" borderId="48" xfId="0" applyNumberFormat="1" applyFont="1" applyFill="1" applyBorder="1" applyAlignment="1">
      <alignment horizontal="center" vertical="center"/>
    </xf>
    <xf numFmtId="0" fontId="79" fillId="32" borderId="38" xfId="0" applyFont="1" applyFill="1" applyBorder="1" applyAlignment="1">
      <alignment horizontal="center" vertical="center" wrapText="1"/>
    </xf>
    <xf numFmtId="0" fontId="79" fillId="32" borderId="48" xfId="0" applyFont="1" applyFill="1" applyBorder="1" applyAlignment="1">
      <alignment horizontal="center" vertical="center" wrapText="1"/>
    </xf>
    <xf numFmtId="0" fontId="79" fillId="34" borderId="3" xfId="0" applyFont="1" applyFill="1" applyBorder="1" applyAlignment="1">
      <alignment horizontal="center" vertical="center"/>
    </xf>
    <xf numFmtId="0" fontId="79" fillId="34" borderId="4" xfId="0" applyFont="1" applyFill="1" applyBorder="1" applyAlignment="1">
      <alignment horizontal="center" vertical="center"/>
    </xf>
    <xf numFmtId="0" fontId="78" fillId="34" borderId="3" xfId="0" applyFont="1" applyFill="1" applyBorder="1" applyAlignment="1">
      <alignment horizontal="center" vertical="center"/>
    </xf>
    <xf numFmtId="0" fontId="78" fillId="34" borderId="4" xfId="0" applyFont="1" applyFill="1" applyBorder="1" applyAlignment="1">
      <alignment horizontal="center" vertical="center"/>
    </xf>
    <xf numFmtId="0" fontId="46" fillId="0" borderId="29" xfId="0" applyFont="1" applyBorder="1" applyAlignment="1">
      <alignment horizontal="center" vertical="center" textRotation="90" wrapText="1"/>
    </xf>
    <xf numFmtId="0" fontId="76" fillId="34" borderId="1" xfId="0" applyFont="1" applyFill="1" applyBorder="1" applyAlignment="1">
      <alignment horizontal="center" vertical="center"/>
    </xf>
    <xf numFmtId="0" fontId="76" fillId="31" borderId="1" xfId="0" applyFont="1" applyFill="1" applyBorder="1" applyAlignment="1">
      <alignment horizontal="center" vertical="center"/>
    </xf>
    <xf numFmtId="0" fontId="2" fillId="39" borderId="0" xfId="0" applyFont="1" applyFill="1" applyAlignment="1">
      <alignment horizontal="center" vertical="center"/>
    </xf>
    <xf numFmtId="0" fontId="2" fillId="24" borderId="0" xfId="0" applyFont="1" applyFill="1" applyAlignment="1">
      <alignment horizontal="center" vertical="center"/>
    </xf>
    <xf numFmtId="0" fontId="2" fillId="38" borderId="0" xfId="0" applyFont="1" applyFill="1" applyAlignment="1">
      <alignment horizontal="center" vertical="center"/>
    </xf>
    <xf numFmtId="0" fontId="2" fillId="36" borderId="0" xfId="0" applyFont="1" applyFill="1" applyAlignment="1">
      <alignment horizontal="center" vertical="center"/>
    </xf>
  </cellXfs>
  <cellStyles count="3">
    <cellStyle name="Euro" xfId="1" xr:uid="{00000000-0005-0000-0000-000000000000}"/>
    <cellStyle name="Normal" xfId="0" builtinId="0"/>
    <cellStyle name="Porcentaje" xfId="2" builtinId="5"/>
  </cellStyles>
  <dxfs count="35">
    <dxf>
      <fill>
        <patternFill>
          <bgColor rgb="FFFF0000"/>
        </patternFill>
      </fill>
    </dxf>
    <dxf>
      <fill>
        <patternFill>
          <bgColor rgb="FFFF0000"/>
        </patternFill>
      </fill>
    </dxf>
    <dxf>
      <fill>
        <patternFill>
          <bgColor indexed="10"/>
        </patternFill>
      </fill>
    </dxf>
    <dxf>
      <fill>
        <patternFill>
          <bgColor indexed="13"/>
        </patternFill>
      </fill>
    </dxf>
    <dxf>
      <fill>
        <patternFill>
          <bgColor indexed="11"/>
        </patternFill>
      </fill>
    </dxf>
    <dxf>
      <font>
        <b/>
        <i val="0"/>
      </font>
      <fill>
        <patternFill>
          <bgColor rgb="FF00FF00"/>
        </patternFill>
      </fill>
    </dxf>
    <dxf>
      <fill>
        <patternFill>
          <bgColor rgb="FFFFFF00"/>
        </patternFill>
      </fill>
    </dxf>
    <dxf>
      <font>
        <b/>
        <i val="0"/>
        <color theme="0"/>
      </font>
      <fill>
        <patternFill>
          <bgColor rgb="FFFF0000"/>
        </patternFill>
      </fill>
    </dxf>
    <dxf>
      <font>
        <b/>
        <i val="0"/>
      </font>
      <fill>
        <patternFill>
          <bgColor rgb="FF00FF00"/>
        </patternFill>
      </fill>
    </dxf>
    <dxf>
      <fill>
        <patternFill>
          <bgColor rgb="FFFFFF00"/>
        </patternFill>
      </fill>
    </dxf>
    <dxf>
      <font>
        <b/>
        <i val="0"/>
        <color theme="0"/>
      </font>
      <fill>
        <patternFill>
          <bgColor rgb="FFFF0000"/>
        </patternFill>
      </fill>
    </dxf>
    <dxf>
      <font>
        <b/>
        <i val="0"/>
      </font>
      <fill>
        <patternFill>
          <bgColor rgb="FF00FF00"/>
        </patternFill>
      </fill>
    </dxf>
    <dxf>
      <fill>
        <patternFill>
          <bgColor rgb="FFFFFF00"/>
        </patternFill>
      </fill>
    </dxf>
    <dxf>
      <font>
        <b/>
        <i val="0"/>
        <color theme="0"/>
      </font>
      <fill>
        <patternFill>
          <bgColor rgb="FFFF0000"/>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s>
  <tableStyles count="0" defaultTableStyle="TableStyleMedium9" defaultPivotStyle="PivotStyleLight16"/>
  <colors>
    <mruColors>
      <color rgb="FFFFCCFF"/>
      <color rgb="FFCC00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1" u="none" strike="noStrike" baseline="0">
                <a:solidFill>
                  <a:srgbClr val="000000"/>
                </a:solidFill>
                <a:latin typeface="Arial"/>
                <a:ea typeface="Arial"/>
                <a:cs typeface="Arial"/>
              </a:defRPr>
            </a:pPr>
            <a:r>
              <a:rPr lang="en-US"/>
              <a:t>PERFORMANCE DE INDICADORES PRIMER TRIMESTRE 2023</a:t>
            </a:r>
          </a:p>
        </c:rich>
      </c:tx>
      <c:layout>
        <c:manualLayout>
          <c:xMode val="edge"/>
          <c:yMode val="edge"/>
          <c:x val="0.12244022775841544"/>
          <c:y val="5.7250336544608142E-2"/>
        </c:manualLayout>
      </c:layout>
      <c:overlay val="0"/>
      <c:spPr>
        <a:solidFill>
          <a:srgbClr val="CCCCFF"/>
        </a:solidFill>
        <a:ln w="25400">
          <a:noFill/>
        </a:ln>
      </c:spPr>
    </c:title>
    <c:autoTitleDeleted val="0"/>
    <c:plotArea>
      <c:layout>
        <c:manualLayout>
          <c:layoutTarget val="inner"/>
          <c:xMode val="edge"/>
          <c:yMode val="edge"/>
          <c:x val="0.19827746941468383"/>
          <c:y val="0.22943938978137116"/>
          <c:w val="0.58823602870747671"/>
          <c:h val="0.65902671000110524"/>
        </c:manualLayout>
      </c:layout>
      <c:doughnutChart>
        <c:varyColors val="1"/>
        <c:ser>
          <c:idx val="0"/>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0-EC26-484E-AAC3-A3A2787963B6}"/>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EC26-484E-AAC3-A3A2787963B6}"/>
              </c:ext>
            </c:extLst>
          </c:dPt>
          <c:dPt>
            <c:idx val="2"/>
            <c:bubble3D val="0"/>
            <c:spPr>
              <a:solidFill>
                <a:srgbClr val="FF0000"/>
              </a:solidFill>
              <a:ln w="12700">
                <a:solidFill>
                  <a:srgbClr val="000000"/>
                </a:solidFill>
                <a:prstDash val="solid"/>
              </a:ln>
            </c:spPr>
            <c:extLst>
              <c:ext xmlns:c16="http://schemas.microsoft.com/office/drawing/2014/chart" uri="{C3380CC4-5D6E-409C-BE32-E72D297353CC}">
                <c16:uniqueId val="{00000002-EC26-484E-AAC3-A3A2787963B6}"/>
              </c:ext>
            </c:extLst>
          </c:dPt>
          <c:dLbls>
            <c:spPr>
              <a:solidFill>
                <a:srgbClr val="FFFFFF"/>
              </a:solidFill>
              <a:ln w="25400">
                <a:noFill/>
              </a:ln>
            </c:spPr>
            <c:txPr>
              <a:bodyPr wrap="square" lIns="38100" tIns="19050" rIns="38100" bIns="19050" anchor="ctr">
                <a:spAutoFit/>
              </a:bodyPr>
              <a:lstStyle/>
              <a:p>
                <a:pPr>
                  <a:defRPr sz="800" b="1" i="1"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extLst>
          </c:dLbls>
          <c:cat>
            <c:strRef>
              <c:f>Performance!$C$18:$E$18</c:f>
              <c:strCache>
                <c:ptCount val="3"/>
                <c:pt idx="0">
                  <c:v>ADECUADO</c:v>
                </c:pt>
                <c:pt idx="1">
                  <c:v>REGULAR </c:v>
                </c:pt>
                <c:pt idx="2">
                  <c:v>DEFICIENTE</c:v>
                </c:pt>
              </c:strCache>
            </c:strRef>
          </c:cat>
          <c:val>
            <c:numRef>
              <c:f>Performance!$C$23:$E$23</c:f>
              <c:numCache>
                <c:formatCode>0%</c:formatCode>
                <c:ptCount val="3"/>
                <c:pt idx="0">
                  <c:v>0.30769230769230771</c:v>
                </c:pt>
                <c:pt idx="1">
                  <c:v>0.38461538461538464</c:v>
                </c:pt>
                <c:pt idx="2">
                  <c:v>0.30769230769230771</c:v>
                </c:pt>
              </c:numCache>
            </c:numRef>
          </c:val>
          <c:extLst>
            <c:ext xmlns:c16="http://schemas.microsoft.com/office/drawing/2014/chart" uri="{C3380CC4-5D6E-409C-BE32-E72D297353CC}">
              <c16:uniqueId val="{00000003-EC26-484E-AAC3-A3A2787963B6}"/>
            </c:ext>
          </c:extLst>
        </c:ser>
        <c:dLbls>
          <c:showLegendKey val="0"/>
          <c:showVal val="0"/>
          <c:showCatName val="0"/>
          <c:showSerName val="0"/>
          <c:showPercent val="0"/>
          <c:showBubbleSize val="0"/>
          <c:showLeaderLines val="0"/>
        </c:dLbls>
        <c:firstSliceAng val="0"/>
        <c:holeSize val="40"/>
      </c:doughnutChart>
      <c:spPr>
        <a:noFill/>
        <a:ln w="25400">
          <a:noFill/>
        </a:ln>
      </c:spPr>
    </c:plotArea>
    <c:legend>
      <c:legendPos val="b"/>
      <c:overlay val="0"/>
      <c:spPr>
        <a:solidFill>
          <a:srgbClr val="FFFFFF"/>
        </a:solidFill>
        <a:ln w="3175">
          <a:solidFill>
            <a:srgbClr val="000000"/>
          </a:solidFill>
          <a:prstDash val="solid"/>
        </a:ln>
      </c:spPr>
      <c:txPr>
        <a:bodyPr/>
        <a:lstStyle/>
        <a:p>
          <a:pPr>
            <a:defRPr sz="620" b="1" i="1" u="none" strike="noStrike" baseline="0">
              <a:solidFill>
                <a:srgbClr val="000000"/>
              </a:solidFill>
              <a:latin typeface="Arial"/>
              <a:ea typeface="Arial"/>
              <a:cs typeface="Arial"/>
            </a:defRPr>
          </a:pPr>
          <a:endParaRPr lang="es-ES"/>
        </a:p>
      </c:txPr>
    </c:legend>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1" u="none" strike="noStrike" baseline="0">
                <a:solidFill>
                  <a:srgbClr val="000000"/>
                </a:solidFill>
                <a:latin typeface="Arial"/>
                <a:ea typeface="Arial"/>
                <a:cs typeface="Arial"/>
              </a:defRPr>
            </a:pPr>
            <a:r>
              <a:rPr lang="en-US"/>
              <a:t>PERFORMANCE DE INDICADORES SEGUNDO TRIMESTRE 2023</a:t>
            </a:r>
          </a:p>
        </c:rich>
      </c:tx>
      <c:layout>
        <c:manualLayout>
          <c:xMode val="edge"/>
          <c:yMode val="edge"/>
          <c:x val="0.12244022775841544"/>
          <c:y val="5.7250336544608142E-2"/>
        </c:manualLayout>
      </c:layout>
      <c:overlay val="0"/>
      <c:spPr>
        <a:solidFill>
          <a:srgbClr val="CCCCFF"/>
        </a:solidFill>
        <a:ln w="25400">
          <a:noFill/>
        </a:ln>
      </c:spPr>
    </c:title>
    <c:autoTitleDeleted val="0"/>
    <c:plotArea>
      <c:layout>
        <c:manualLayout>
          <c:layoutTarget val="inner"/>
          <c:xMode val="edge"/>
          <c:yMode val="edge"/>
          <c:x val="0.19827746941468383"/>
          <c:y val="0.22943938978137129"/>
          <c:w val="0.58823602870747638"/>
          <c:h val="0.65902671000110546"/>
        </c:manualLayout>
      </c:layout>
      <c:doughnutChart>
        <c:varyColors val="1"/>
        <c:ser>
          <c:idx val="0"/>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0-34EB-4C64-88CB-45722E822A44}"/>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34EB-4C64-88CB-45722E822A44}"/>
              </c:ext>
            </c:extLst>
          </c:dPt>
          <c:dPt>
            <c:idx val="2"/>
            <c:bubble3D val="0"/>
            <c:spPr>
              <a:solidFill>
                <a:srgbClr val="FF0000"/>
              </a:solidFill>
              <a:ln w="12700">
                <a:solidFill>
                  <a:srgbClr val="000000"/>
                </a:solidFill>
                <a:prstDash val="solid"/>
              </a:ln>
            </c:spPr>
            <c:extLst>
              <c:ext xmlns:c16="http://schemas.microsoft.com/office/drawing/2014/chart" uri="{C3380CC4-5D6E-409C-BE32-E72D297353CC}">
                <c16:uniqueId val="{00000002-34EB-4C64-88CB-45722E822A44}"/>
              </c:ext>
            </c:extLst>
          </c:dPt>
          <c:dLbls>
            <c:spPr>
              <a:solidFill>
                <a:srgbClr val="FFFFFF"/>
              </a:solidFill>
              <a:ln w="25400">
                <a:noFill/>
              </a:ln>
            </c:spPr>
            <c:txPr>
              <a:bodyPr wrap="square" lIns="38100" tIns="19050" rIns="38100" bIns="19050" anchor="ctr">
                <a:spAutoFit/>
              </a:bodyPr>
              <a:lstStyle/>
              <a:p>
                <a:pPr>
                  <a:defRPr sz="800" b="1" i="1"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extLst>
          </c:dLbls>
          <c:cat>
            <c:strRef>
              <c:f>Performance!$C$18:$E$18</c:f>
              <c:strCache>
                <c:ptCount val="3"/>
                <c:pt idx="0">
                  <c:v>ADECUADO</c:v>
                </c:pt>
                <c:pt idx="1">
                  <c:v>REGULAR </c:v>
                </c:pt>
                <c:pt idx="2">
                  <c:v>DEFICIENTE</c:v>
                </c:pt>
              </c:strCache>
            </c:strRef>
          </c:cat>
          <c:val>
            <c:numRef>
              <c:f>Performance!$C$32:$E$32</c:f>
              <c:numCache>
                <c:formatCode>0%</c:formatCode>
                <c:ptCount val="3"/>
                <c:pt idx="0">
                  <c:v>0.38461538461538464</c:v>
                </c:pt>
                <c:pt idx="1">
                  <c:v>0.38461538461538464</c:v>
                </c:pt>
                <c:pt idx="2">
                  <c:v>0.23076923076923078</c:v>
                </c:pt>
              </c:numCache>
            </c:numRef>
          </c:val>
          <c:extLst>
            <c:ext xmlns:c16="http://schemas.microsoft.com/office/drawing/2014/chart" uri="{C3380CC4-5D6E-409C-BE32-E72D297353CC}">
              <c16:uniqueId val="{00000003-34EB-4C64-88CB-45722E822A44}"/>
            </c:ext>
          </c:extLst>
        </c:ser>
        <c:dLbls>
          <c:showLegendKey val="0"/>
          <c:showVal val="0"/>
          <c:showCatName val="0"/>
          <c:showSerName val="0"/>
          <c:showPercent val="0"/>
          <c:showBubbleSize val="0"/>
          <c:showLeaderLines val="0"/>
        </c:dLbls>
        <c:firstSliceAng val="0"/>
        <c:holeSize val="40"/>
      </c:doughnutChart>
      <c:spPr>
        <a:noFill/>
        <a:ln w="25400">
          <a:noFill/>
        </a:ln>
      </c:spPr>
    </c:plotArea>
    <c:legend>
      <c:legendPos val="b"/>
      <c:overlay val="0"/>
      <c:spPr>
        <a:solidFill>
          <a:srgbClr val="FFFFFF"/>
        </a:solidFill>
        <a:ln w="3175">
          <a:solidFill>
            <a:srgbClr val="000000"/>
          </a:solidFill>
          <a:prstDash val="solid"/>
        </a:ln>
      </c:spPr>
      <c:txPr>
        <a:bodyPr/>
        <a:lstStyle/>
        <a:p>
          <a:pPr>
            <a:defRPr sz="620" b="1" i="1" u="none" strike="noStrike" baseline="0">
              <a:solidFill>
                <a:srgbClr val="000000"/>
              </a:solidFill>
              <a:latin typeface="Arial"/>
              <a:ea typeface="Arial"/>
              <a:cs typeface="Arial"/>
            </a:defRPr>
          </a:pPr>
          <a:endParaRPr lang="es-ES"/>
        </a:p>
      </c:txPr>
    </c:legend>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1" u="none" strike="noStrike" baseline="0">
                <a:solidFill>
                  <a:srgbClr val="000000"/>
                </a:solidFill>
                <a:latin typeface="Arial"/>
                <a:ea typeface="Arial"/>
                <a:cs typeface="Arial"/>
              </a:defRPr>
            </a:pPr>
            <a:r>
              <a:rPr lang="en-US"/>
              <a:t>PERFORMANCE DE INDICADORES TERCER TRIMESTRE 2023</a:t>
            </a:r>
          </a:p>
        </c:rich>
      </c:tx>
      <c:layout>
        <c:manualLayout>
          <c:xMode val="edge"/>
          <c:yMode val="edge"/>
          <c:x val="0.12244022775841544"/>
          <c:y val="5.7250336544608142E-2"/>
        </c:manualLayout>
      </c:layout>
      <c:overlay val="0"/>
      <c:spPr>
        <a:solidFill>
          <a:srgbClr val="CCCCFF"/>
        </a:solidFill>
        <a:ln w="25400">
          <a:noFill/>
        </a:ln>
      </c:spPr>
    </c:title>
    <c:autoTitleDeleted val="0"/>
    <c:plotArea>
      <c:layout>
        <c:manualLayout>
          <c:layoutTarget val="inner"/>
          <c:xMode val="edge"/>
          <c:yMode val="edge"/>
          <c:x val="0.19827746941468383"/>
          <c:y val="0.22943938978137143"/>
          <c:w val="0.58823602870747616"/>
          <c:h val="0.6590267100011058"/>
        </c:manualLayout>
      </c:layout>
      <c:doughnutChart>
        <c:varyColors val="1"/>
        <c:ser>
          <c:idx val="0"/>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0-8B12-48E3-8928-1B51A40A3249}"/>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8B12-48E3-8928-1B51A40A3249}"/>
              </c:ext>
            </c:extLst>
          </c:dPt>
          <c:dPt>
            <c:idx val="2"/>
            <c:bubble3D val="0"/>
            <c:spPr>
              <a:solidFill>
                <a:srgbClr val="FF0000"/>
              </a:solidFill>
              <a:ln w="12700">
                <a:solidFill>
                  <a:srgbClr val="000000"/>
                </a:solidFill>
                <a:prstDash val="solid"/>
              </a:ln>
            </c:spPr>
            <c:extLst>
              <c:ext xmlns:c16="http://schemas.microsoft.com/office/drawing/2014/chart" uri="{C3380CC4-5D6E-409C-BE32-E72D297353CC}">
                <c16:uniqueId val="{00000002-8B12-48E3-8928-1B51A40A3249}"/>
              </c:ext>
            </c:extLst>
          </c:dPt>
          <c:dLbls>
            <c:spPr>
              <a:solidFill>
                <a:srgbClr val="FFFFFF"/>
              </a:solidFill>
              <a:ln w="25400">
                <a:noFill/>
              </a:ln>
            </c:spPr>
            <c:txPr>
              <a:bodyPr wrap="square" lIns="38100" tIns="19050" rIns="38100" bIns="19050" anchor="ctr">
                <a:spAutoFit/>
              </a:bodyPr>
              <a:lstStyle/>
              <a:p>
                <a:pPr>
                  <a:defRPr sz="800" b="1" i="1"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extLst>
          </c:dLbls>
          <c:cat>
            <c:strRef>
              <c:f>Performance!$C$18:$E$18</c:f>
              <c:strCache>
                <c:ptCount val="3"/>
                <c:pt idx="0">
                  <c:v>ADECUADO</c:v>
                </c:pt>
                <c:pt idx="1">
                  <c:v>REGULAR </c:v>
                </c:pt>
                <c:pt idx="2">
                  <c:v>DEFICIENTE</c:v>
                </c:pt>
              </c:strCache>
            </c:strRef>
          </c:cat>
          <c:val>
            <c:numRef>
              <c:f>Performance!$C$43:$E$43</c:f>
              <c:numCache>
                <c:formatCode>0%</c:formatCode>
                <c:ptCount val="3"/>
                <c:pt idx="0">
                  <c:v>0.30769230769230771</c:v>
                </c:pt>
                <c:pt idx="1">
                  <c:v>0.38461538461538464</c:v>
                </c:pt>
                <c:pt idx="2">
                  <c:v>0.30769230769230771</c:v>
                </c:pt>
              </c:numCache>
            </c:numRef>
          </c:val>
          <c:extLst>
            <c:ext xmlns:c16="http://schemas.microsoft.com/office/drawing/2014/chart" uri="{C3380CC4-5D6E-409C-BE32-E72D297353CC}">
              <c16:uniqueId val="{00000003-8B12-48E3-8928-1B51A40A3249}"/>
            </c:ext>
          </c:extLst>
        </c:ser>
        <c:dLbls>
          <c:showLegendKey val="0"/>
          <c:showVal val="0"/>
          <c:showCatName val="0"/>
          <c:showSerName val="0"/>
          <c:showPercent val="0"/>
          <c:showBubbleSize val="0"/>
          <c:showLeaderLines val="0"/>
        </c:dLbls>
        <c:firstSliceAng val="0"/>
        <c:holeSize val="40"/>
      </c:doughnutChart>
      <c:spPr>
        <a:noFill/>
        <a:ln w="25400">
          <a:noFill/>
        </a:ln>
      </c:spPr>
    </c:plotArea>
    <c:legend>
      <c:legendPos val="b"/>
      <c:overlay val="0"/>
      <c:spPr>
        <a:solidFill>
          <a:srgbClr val="FFFFFF"/>
        </a:solidFill>
        <a:ln w="3175">
          <a:solidFill>
            <a:srgbClr val="000000"/>
          </a:solidFill>
          <a:prstDash val="solid"/>
        </a:ln>
      </c:spPr>
      <c:txPr>
        <a:bodyPr/>
        <a:lstStyle/>
        <a:p>
          <a:pPr>
            <a:defRPr sz="620" b="1" i="1" u="none" strike="noStrike" baseline="0">
              <a:solidFill>
                <a:srgbClr val="000000"/>
              </a:solidFill>
              <a:latin typeface="Arial"/>
              <a:ea typeface="Arial"/>
              <a:cs typeface="Arial"/>
            </a:defRPr>
          </a:pPr>
          <a:endParaRPr lang="es-ES"/>
        </a:p>
      </c:txPr>
    </c:legend>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44" r="0.75000000000000044"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1" u="none" strike="noStrike" baseline="0">
                <a:solidFill>
                  <a:srgbClr val="000000"/>
                </a:solidFill>
                <a:latin typeface="Arial"/>
                <a:ea typeface="Arial"/>
                <a:cs typeface="Arial"/>
              </a:defRPr>
            </a:pPr>
            <a:r>
              <a:rPr lang="en-US"/>
              <a:t>PERFORMANCE DE INDICADORES CUARTO TRIMESTRE 2023</a:t>
            </a:r>
          </a:p>
        </c:rich>
      </c:tx>
      <c:layout>
        <c:manualLayout>
          <c:xMode val="edge"/>
          <c:yMode val="edge"/>
          <c:x val="0.12244022775841544"/>
          <c:y val="5.7250336544608142E-2"/>
        </c:manualLayout>
      </c:layout>
      <c:overlay val="0"/>
      <c:spPr>
        <a:solidFill>
          <a:srgbClr val="CCCCFF"/>
        </a:solidFill>
        <a:ln w="25400">
          <a:noFill/>
        </a:ln>
      </c:spPr>
    </c:title>
    <c:autoTitleDeleted val="0"/>
    <c:plotArea>
      <c:layout>
        <c:manualLayout>
          <c:layoutTarget val="inner"/>
          <c:xMode val="edge"/>
          <c:yMode val="edge"/>
          <c:x val="0.19827746941468383"/>
          <c:y val="0.22943938978137154"/>
          <c:w val="0.58823602870747582"/>
          <c:h val="0.65902671000110602"/>
        </c:manualLayout>
      </c:layout>
      <c:doughnutChart>
        <c:varyColors val="1"/>
        <c:ser>
          <c:idx val="0"/>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0-4F74-4126-A6B4-2931023C86D5}"/>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4F74-4126-A6B4-2931023C86D5}"/>
              </c:ext>
            </c:extLst>
          </c:dPt>
          <c:dPt>
            <c:idx val="2"/>
            <c:bubble3D val="0"/>
            <c:spPr>
              <a:solidFill>
                <a:srgbClr val="FF0000"/>
              </a:solidFill>
              <a:ln w="12700">
                <a:solidFill>
                  <a:srgbClr val="000000"/>
                </a:solidFill>
                <a:prstDash val="solid"/>
              </a:ln>
            </c:spPr>
            <c:extLst>
              <c:ext xmlns:c16="http://schemas.microsoft.com/office/drawing/2014/chart" uri="{C3380CC4-5D6E-409C-BE32-E72D297353CC}">
                <c16:uniqueId val="{00000002-4F74-4126-A6B4-2931023C86D5}"/>
              </c:ext>
            </c:extLst>
          </c:dPt>
          <c:dLbls>
            <c:spPr>
              <a:solidFill>
                <a:srgbClr val="FFFFFF"/>
              </a:solidFill>
              <a:ln w="25400">
                <a:noFill/>
              </a:ln>
            </c:spPr>
            <c:txPr>
              <a:bodyPr wrap="square" lIns="38100" tIns="19050" rIns="38100" bIns="19050" anchor="ctr">
                <a:spAutoFit/>
              </a:bodyPr>
              <a:lstStyle/>
              <a:p>
                <a:pPr>
                  <a:defRPr sz="800" b="1" i="1"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extLst>
          </c:dLbls>
          <c:cat>
            <c:strRef>
              <c:f>Performance!$C$18:$E$18</c:f>
              <c:strCache>
                <c:ptCount val="3"/>
                <c:pt idx="0">
                  <c:v>ADECUADO</c:v>
                </c:pt>
                <c:pt idx="1">
                  <c:v>REGULAR </c:v>
                </c:pt>
                <c:pt idx="2">
                  <c:v>DEFICIENTE</c:v>
                </c:pt>
              </c:strCache>
            </c:strRef>
          </c:cat>
          <c:val>
            <c:numRef>
              <c:f>Performance!$C$54:$E$54</c:f>
              <c:numCache>
                <c:formatCode>0%</c:formatCode>
                <c:ptCount val="3"/>
                <c:pt idx="0">
                  <c:v>0</c:v>
                </c:pt>
                <c:pt idx="1">
                  <c:v>0</c:v>
                </c:pt>
                <c:pt idx="2">
                  <c:v>0</c:v>
                </c:pt>
              </c:numCache>
            </c:numRef>
          </c:val>
          <c:extLst>
            <c:ext xmlns:c16="http://schemas.microsoft.com/office/drawing/2014/chart" uri="{C3380CC4-5D6E-409C-BE32-E72D297353CC}">
              <c16:uniqueId val="{00000003-4F74-4126-A6B4-2931023C86D5}"/>
            </c:ext>
          </c:extLst>
        </c:ser>
        <c:dLbls>
          <c:showLegendKey val="0"/>
          <c:showVal val="0"/>
          <c:showCatName val="0"/>
          <c:showSerName val="0"/>
          <c:showPercent val="0"/>
          <c:showBubbleSize val="0"/>
          <c:showLeaderLines val="0"/>
        </c:dLbls>
        <c:firstSliceAng val="0"/>
        <c:holeSize val="40"/>
      </c:doughnutChart>
      <c:spPr>
        <a:noFill/>
        <a:ln w="25400">
          <a:noFill/>
        </a:ln>
      </c:spPr>
    </c:plotArea>
    <c:legend>
      <c:legendPos val="b"/>
      <c:overlay val="0"/>
      <c:spPr>
        <a:solidFill>
          <a:srgbClr val="FFFFFF"/>
        </a:solidFill>
        <a:ln w="3175">
          <a:solidFill>
            <a:srgbClr val="000000"/>
          </a:solidFill>
          <a:prstDash val="solid"/>
        </a:ln>
      </c:spPr>
      <c:txPr>
        <a:bodyPr/>
        <a:lstStyle/>
        <a:p>
          <a:pPr>
            <a:defRPr sz="620" b="1" i="1" u="none" strike="noStrike" baseline="0">
              <a:solidFill>
                <a:srgbClr val="000000"/>
              </a:solidFill>
              <a:latin typeface="Arial"/>
              <a:ea typeface="Arial"/>
              <a:cs typeface="Arial"/>
            </a:defRPr>
          </a:pPr>
          <a:endParaRPr lang="es-ES"/>
        </a:p>
      </c:txPr>
    </c:legend>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78" r="0.75000000000000078"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en-US" sz="1100" b="1" i="1" u="none" strike="noStrike" baseline="0">
                <a:solidFill>
                  <a:srgbClr val="000000"/>
                </a:solidFill>
                <a:latin typeface="Arial"/>
                <a:cs typeface="Arial"/>
              </a:rPr>
              <a:t>PERFORMANCE DE INDICADORES</a:t>
            </a:r>
          </a:p>
          <a:p>
            <a:pPr>
              <a:defRPr sz="800" b="0" i="0" u="none" strike="noStrike" baseline="0">
                <a:solidFill>
                  <a:srgbClr val="000000"/>
                </a:solidFill>
                <a:latin typeface="Arial"/>
                <a:ea typeface="Arial"/>
                <a:cs typeface="Arial"/>
              </a:defRPr>
            </a:pPr>
            <a:r>
              <a:rPr lang="en-US" sz="1100" b="1" i="1" u="none" strike="noStrike" baseline="0">
                <a:solidFill>
                  <a:srgbClr val="000000"/>
                </a:solidFill>
                <a:latin typeface="Arial"/>
                <a:cs typeface="Arial"/>
              </a:rPr>
              <a:t> AÑO 2023</a:t>
            </a:r>
          </a:p>
        </c:rich>
      </c:tx>
      <c:layout>
        <c:manualLayout>
          <c:xMode val="edge"/>
          <c:yMode val="edge"/>
          <c:x val="0.12244022775841544"/>
          <c:y val="5.7250336544608142E-2"/>
        </c:manualLayout>
      </c:layout>
      <c:overlay val="0"/>
      <c:spPr>
        <a:solidFill>
          <a:srgbClr val="CCCCFF"/>
        </a:solidFill>
        <a:ln w="25400">
          <a:noFill/>
        </a:ln>
      </c:spPr>
    </c:title>
    <c:autoTitleDeleted val="0"/>
    <c:plotArea>
      <c:layout>
        <c:manualLayout>
          <c:layoutTarget val="inner"/>
          <c:xMode val="edge"/>
          <c:yMode val="edge"/>
          <c:x val="0.19827746941468383"/>
          <c:y val="0.22943938978137168"/>
          <c:w val="0.58823602870747538"/>
          <c:h val="0.65902671000110624"/>
        </c:manualLayout>
      </c:layout>
      <c:doughnutChart>
        <c:varyColors val="1"/>
        <c:ser>
          <c:idx val="0"/>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0-C463-44F9-A4EC-732171927936}"/>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C463-44F9-A4EC-732171927936}"/>
              </c:ext>
            </c:extLst>
          </c:dPt>
          <c:dPt>
            <c:idx val="2"/>
            <c:bubble3D val="0"/>
            <c:spPr>
              <a:solidFill>
                <a:srgbClr val="FF0000"/>
              </a:solidFill>
              <a:ln w="12700">
                <a:solidFill>
                  <a:srgbClr val="000000"/>
                </a:solidFill>
                <a:prstDash val="solid"/>
              </a:ln>
            </c:spPr>
            <c:extLst>
              <c:ext xmlns:c16="http://schemas.microsoft.com/office/drawing/2014/chart" uri="{C3380CC4-5D6E-409C-BE32-E72D297353CC}">
                <c16:uniqueId val="{00000002-C463-44F9-A4EC-732171927936}"/>
              </c:ext>
            </c:extLst>
          </c:dPt>
          <c:dLbls>
            <c:spPr>
              <a:solidFill>
                <a:srgbClr val="FFFFFF"/>
              </a:solidFill>
              <a:ln w="25400">
                <a:noFill/>
              </a:ln>
            </c:spPr>
            <c:txPr>
              <a:bodyPr wrap="square" lIns="38100" tIns="19050" rIns="38100" bIns="19050" anchor="ctr">
                <a:spAutoFit/>
              </a:bodyPr>
              <a:lstStyle/>
              <a:p>
                <a:pPr>
                  <a:defRPr sz="800" b="1" i="1"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extLst>
          </c:dLbls>
          <c:cat>
            <c:strRef>
              <c:f>Performance!$C$18:$E$18</c:f>
              <c:strCache>
                <c:ptCount val="3"/>
                <c:pt idx="0">
                  <c:v>ADECUADO</c:v>
                </c:pt>
                <c:pt idx="1">
                  <c:v>REGULAR </c:v>
                </c:pt>
                <c:pt idx="2">
                  <c:v>DEFICIENTE</c:v>
                </c:pt>
              </c:strCache>
            </c:strRef>
          </c:cat>
          <c:val>
            <c:numRef>
              <c:f>Performance!$C$65:$E$65</c:f>
              <c:numCache>
                <c:formatCode>0%</c:formatCode>
                <c:ptCount val="3"/>
                <c:pt idx="0">
                  <c:v>0.38461538461538464</c:v>
                </c:pt>
                <c:pt idx="1">
                  <c:v>0.30769230769230771</c:v>
                </c:pt>
                <c:pt idx="2">
                  <c:v>0.30769230769230771</c:v>
                </c:pt>
              </c:numCache>
            </c:numRef>
          </c:val>
          <c:extLst>
            <c:ext xmlns:c16="http://schemas.microsoft.com/office/drawing/2014/chart" uri="{C3380CC4-5D6E-409C-BE32-E72D297353CC}">
              <c16:uniqueId val="{00000003-C463-44F9-A4EC-732171927936}"/>
            </c:ext>
          </c:extLst>
        </c:ser>
        <c:dLbls>
          <c:showLegendKey val="0"/>
          <c:showVal val="0"/>
          <c:showCatName val="0"/>
          <c:showSerName val="0"/>
          <c:showPercent val="0"/>
          <c:showBubbleSize val="0"/>
          <c:showLeaderLines val="0"/>
        </c:dLbls>
        <c:firstSliceAng val="0"/>
        <c:holeSize val="40"/>
      </c:doughnutChart>
      <c:spPr>
        <a:noFill/>
        <a:ln w="25400">
          <a:noFill/>
        </a:ln>
      </c:spPr>
    </c:plotArea>
    <c:legend>
      <c:legendPos val="b"/>
      <c:overlay val="0"/>
      <c:spPr>
        <a:solidFill>
          <a:srgbClr val="FFFFFF"/>
        </a:solidFill>
        <a:ln w="3175">
          <a:solidFill>
            <a:srgbClr val="000000"/>
          </a:solidFill>
          <a:prstDash val="solid"/>
        </a:ln>
      </c:spPr>
      <c:txPr>
        <a:bodyPr/>
        <a:lstStyle/>
        <a:p>
          <a:pPr>
            <a:defRPr sz="620" b="1" i="1" u="none" strike="noStrike" baseline="0">
              <a:solidFill>
                <a:srgbClr val="000000"/>
              </a:solidFill>
              <a:latin typeface="Arial"/>
              <a:ea typeface="Arial"/>
              <a:cs typeface="Arial"/>
            </a:defRPr>
          </a:pPr>
          <a:endParaRPr lang="es-ES"/>
        </a:p>
      </c:txPr>
    </c:legend>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1" r="0.750000000000001"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PE"/>
              <a:t>ATENDIDOS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Graficos!$B$28</c:f>
              <c:strCache>
                <c:ptCount val="1"/>
                <c:pt idx="0">
                  <c:v>ATENDIDOS 2022</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Graficos!$A$29:$A$33</c:f>
              <c:strCache>
                <c:ptCount val="5"/>
                <c:pt idx="0">
                  <c:v>I TRIMESTRE</c:v>
                </c:pt>
                <c:pt idx="1">
                  <c:v>II TRIMESTRE</c:v>
                </c:pt>
                <c:pt idx="2">
                  <c:v>III TRIMESTRE</c:v>
                </c:pt>
                <c:pt idx="3">
                  <c:v>IV TRIMESTRE</c:v>
                </c:pt>
                <c:pt idx="4">
                  <c:v>ANUAL</c:v>
                </c:pt>
              </c:strCache>
            </c:strRef>
          </c:cat>
          <c:val>
            <c:numRef>
              <c:f>Graficos!$B$29:$B$33</c:f>
              <c:numCache>
                <c:formatCode>General</c:formatCode>
                <c:ptCount val="5"/>
                <c:pt idx="0">
                  <c:v>9828</c:v>
                </c:pt>
                <c:pt idx="1">
                  <c:v>8164</c:v>
                </c:pt>
                <c:pt idx="2">
                  <c:v>7972</c:v>
                </c:pt>
                <c:pt idx="3">
                  <c:v>7654</c:v>
                </c:pt>
                <c:pt idx="4">
                  <c:v>33618</c:v>
                </c:pt>
              </c:numCache>
            </c:numRef>
          </c:val>
          <c:extLst>
            <c:ext xmlns:c16="http://schemas.microsoft.com/office/drawing/2014/chart" uri="{C3380CC4-5D6E-409C-BE32-E72D297353CC}">
              <c16:uniqueId val="{00000000-3EF7-48C7-A79A-22576C53F8AD}"/>
            </c:ext>
          </c:extLst>
        </c:ser>
        <c:ser>
          <c:idx val="1"/>
          <c:order val="1"/>
          <c:tx>
            <c:strRef>
              <c:f>Graficos!$C$28</c:f>
              <c:strCache>
                <c:ptCount val="1"/>
                <c:pt idx="0">
                  <c:v>ATENDIDOS 2023</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Graficos!$A$29:$A$33</c:f>
              <c:strCache>
                <c:ptCount val="5"/>
                <c:pt idx="0">
                  <c:v>I TRIMESTRE</c:v>
                </c:pt>
                <c:pt idx="1">
                  <c:v>II TRIMESTRE</c:v>
                </c:pt>
                <c:pt idx="2">
                  <c:v>III TRIMESTRE</c:v>
                </c:pt>
                <c:pt idx="3">
                  <c:v>IV TRIMESTRE</c:v>
                </c:pt>
                <c:pt idx="4">
                  <c:v>ANUAL</c:v>
                </c:pt>
              </c:strCache>
            </c:strRef>
          </c:cat>
          <c:val>
            <c:numRef>
              <c:f>Graficos!$C$29:$C$33</c:f>
              <c:numCache>
                <c:formatCode>General</c:formatCode>
                <c:ptCount val="5"/>
                <c:pt idx="0">
                  <c:v>11159</c:v>
                </c:pt>
                <c:pt idx="1">
                  <c:v>9393</c:v>
                </c:pt>
                <c:pt idx="2">
                  <c:v>3504</c:v>
                </c:pt>
                <c:pt idx="3">
                  <c:v>0</c:v>
                </c:pt>
                <c:pt idx="4">
                  <c:v>24056</c:v>
                </c:pt>
              </c:numCache>
            </c:numRef>
          </c:val>
          <c:extLst>
            <c:ext xmlns:c16="http://schemas.microsoft.com/office/drawing/2014/chart" uri="{C3380CC4-5D6E-409C-BE32-E72D297353CC}">
              <c16:uniqueId val="{00000001-3EF7-48C7-A79A-22576C53F8AD}"/>
            </c:ext>
          </c:extLst>
        </c:ser>
        <c:dLbls>
          <c:showLegendKey val="0"/>
          <c:showVal val="1"/>
          <c:showCatName val="0"/>
          <c:showSerName val="0"/>
          <c:showPercent val="0"/>
          <c:showBubbleSize val="0"/>
        </c:dLbls>
        <c:gapWidth val="100"/>
        <c:overlap val="-24"/>
        <c:axId val="514506080"/>
        <c:axId val="514490272"/>
      </c:barChart>
      <c:catAx>
        <c:axId val="5145060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crossAx val="514490272"/>
        <c:crosses val="autoZero"/>
        <c:auto val="1"/>
        <c:lblAlgn val="ctr"/>
        <c:lblOffset val="100"/>
        <c:noMultiLvlLbl val="0"/>
      </c:catAx>
      <c:valAx>
        <c:axId val="5144902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crossAx val="514506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PE"/>
              <a:t>ATENCIONES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Graficos!$D$28</c:f>
              <c:strCache>
                <c:ptCount val="1"/>
                <c:pt idx="0">
                  <c:v>ATENCIONES 2022</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Graficos!$A$29:$A$33</c:f>
              <c:strCache>
                <c:ptCount val="5"/>
                <c:pt idx="0">
                  <c:v>I TRIMESTRE</c:v>
                </c:pt>
                <c:pt idx="1">
                  <c:v>II TRIMESTRE</c:v>
                </c:pt>
                <c:pt idx="2">
                  <c:v>III TRIMESTRE</c:v>
                </c:pt>
                <c:pt idx="3">
                  <c:v>IV TRIMESTRE</c:v>
                </c:pt>
                <c:pt idx="4">
                  <c:v>ANUAL</c:v>
                </c:pt>
              </c:strCache>
            </c:strRef>
          </c:cat>
          <c:val>
            <c:numRef>
              <c:f>Graficos!$D$29:$D$33</c:f>
              <c:numCache>
                <c:formatCode>General</c:formatCode>
                <c:ptCount val="5"/>
                <c:pt idx="0">
                  <c:v>20085</c:v>
                </c:pt>
                <c:pt idx="1">
                  <c:v>21245</c:v>
                </c:pt>
                <c:pt idx="2">
                  <c:v>21201</c:v>
                </c:pt>
                <c:pt idx="3">
                  <c:v>20014</c:v>
                </c:pt>
                <c:pt idx="4">
                  <c:v>82545</c:v>
                </c:pt>
              </c:numCache>
            </c:numRef>
          </c:val>
          <c:extLst>
            <c:ext xmlns:c16="http://schemas.microsoft.com/office/drawing/2014/chart" uri="{C3380CC4-5D6E-409C-BE32-E72D297353CC}">
              <c16:uniqueId val="{00000000-1EDF-410A-8746-746D743E1A8D}"/>
            </c:ext>
          </c:extLst>
        </c:ser>
        <c:ser>
          <c:idx val="1"/>
          <c:order val="1"/>
          <c:tx>
            <c:strRef>
              <c:f>Graficos!$E$28</c:f>
              <c:strCache>
                <c:ptCount val="1"/>
                <c:pt idx="0">
                  <c:v>ATENCIONES 2023</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Graficos!$A$29:$A$33</c:f>
              <c:strCache>
                <c:ptCount val="5"/>
                <c:pt idx="0">
                  <c:v>I TRIMESTRE</c:v>
                </c:pt>
                <c:pt idx="1">
                  <c:v>II TRIMESTRE</c:v>
                </c:pt>
                <c:pt idx="2">
                  <c:v>III TRIMESTRE</c:v>
                </c:pt>
                <c:pt idx="3">
                  <c:v>IV TRIMESTRE</c:v>
                </c:pt>
                <c:pt idx="4">
                  <c:v>ANUAL</c:v>
                </c:pt>
              </c:strCache>
            </c:strRef>
          </c:cat>
          <c:val>
            <c:numRef>
              <c:f>Graficos!$E$29:$E$33</c:f>
              <c:numCache>
                <c:formatCode>General</c:formatCode>
                <c:ptCount val="5"/>
                <c:pt idx="0">
                  <c:v>22566</c:v>
                </c:pt>
                <c:pt idx="1">
                  <c:v>25158</c:v>
                </c:pt>
                <c:pt idx="2">
                  <c:v>8268</c:v>
                </c:pt>
                <c:pt idx="3">
                  <c:v>0</c:v>
                </c:pt>
                <c:pt idx="4">
                  <c:v>0</c:v>
                </c:pt>
              </c:numCache>
            </c:numRef>
          </c:val>
          <c:extLst>
            <c:ext xmlns:c16="http://schemas.microsoft.com/office/drawing/2014/chart" uri="{C3380CC4-5D6E-409C-BE32-E72D297353CC}">
              <c16:uniqueId val="{00000001-1EDF-410A-8746-746D743E1A8D}"/>
            </c:ext>
          </c:extLst>
        </c:ser>
        <c:dLbls>
          <c:showLegendKey val="0"/>
          <c:showVal val="1"/>
          <c:showCatName val="0"/>
          <c:showSerName val="0"/>
          <c:showPercent val="0"/>
          <c:showBubbleSize val="0"/>
        </c:dLbls>
        <c:gapWidth val="100"/>
        <c:overlap val="-24"/>
        <c:axId val="514506080"/>
        <c:axId val="514490272"/>
      </c:barChart>
      <c:catAx>
        <c:axId val="5145060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crossAx val="514490272"/>
        <c:crosses val="autoZero"/>
        <c:auto val="1"/>
        <c:lblAlgn val="ctr"/>
        <c:lblOffset val="100"/>
        <c:noMultiLvlLbl val="0"/>
      </c:catAx>
      <c:valAx>
        <c:axId val="5144902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crossAx val="514506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PE"/>
              <a:t>EXTENSION DE USO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Graficos!$F$28</c:f>
              <c:strCache>
                <c:ptCount val="1"/>
                <c:pt idx="0">
                  <c:v>EXTENSION DE USO</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Graficos!$A$29:$A$33</c:f>
              <c:strCache>
                <c:ptCount val="5"/>
                <c:pt idx="0">
                  <c:v>I TRIMESTRE</c:v>
                </c:pt>
                <c:pt idx="1">
                  <c:v>II TRIMESTRE</c:v>
                </c:pt>
                <c:pt idx="2">
                  <c:v>III TRIMESTRE</c:v>
                </c:pt>
                <c:pt idx="3">
                  <c:v>IV TRIMESTRE</c:v>
                </c:pt>
                <c:pt idx="4">
                  <c:v>ANUAL</c:v>
                </c:pt>
              </c:strCache>
            </c:strRef>
          </c:cat>
          <c:val>
            <c:numRef>
              <c:f>Graficos!$F$29:$F$33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4B5F-4B84-853E-AF4DA140A7A4}"/>
            </c:ext>
          </c:extLst>
        </c:ser>
        <c:dLbls>
          <c:showLegendKey val="0"/>
          <c:showVal val="1"/>
          <c:showCatName val="0"/>
          <c:showSerName val="0"/>
          <c:showPercent val="0"/>
          <c:showBubbleSize val="0"/>
        </c:dLbls>
        <c:gapWidth val="100"/>
        <c:overlap val="-24"/>
        <c:axId val="514506080"/>
        <c:axId val="514490272"/>
      </c:barChart>
      <c:catAx>
        <c:axId val="5145060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crossAx val="514490272"/>
        <c:crosses val="autoZero"/>
        <c:auto val="1"/>
        <c:lblAlgn val="ctr"/>
        <c:lblOffset val="100"/>
        <c:noMultiLvlLbl val="0"/>
      </c:catAx>
      <c:valAx>
        <c:axId val="5144902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crossAx val="514506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PE"/>
              <a:t>INTENSIDAD DE USO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Graficos!$H$28</c:f>
              <c:strCache>
                <c:ptCount val="1"/>
                <c:pt idx="0">
                  <c:v>INTENSIDAD DE USO</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Graficos!$A$29:$A$33</c:f>
              <c:strCache>
                <c:ptCount val="5"/>
                <c:pt idx="0">
                  <c:v>I TRIMESTRE</c:v>
                </c:pt>
                <c:pt idx="1">
                  <c:v>II TRIMESTRE</c:v>
                </c:pt>
                <c:pt idx="2">
                  <c:v>III TRIMESTRE</c:v>
                </c:pt>
                <c:pt idx="3">
                  <c:v>IV TRIMESTRE</c:v>
                </c:pt>
                <c:pt idx="4">
                  <c:v>ANUAL</c:v>
                </c:pt>
              </c:strCache>
            </c:strRef>
          </c:cat>
          <c:val>
            <c:numRef>
              <c:f>Graficos!$H$29:$H$33</c:f>
              <c:numCache>
                <c:formatCode>0.0</c:formatCode>
                <c:ptCount val="5"/>
                <c:pt idx="0">
                  <c:v>2.0222242136392148</c:v>
                </c:pt>
                <c:pt idx="1">
                  <c:v>2.678377515170872</c:v>
                </c:pt>
                <c:pt idx="2">
                  <c:v>2.3595890410958904</c:v>
                </c:pt>
                <c:pt idx="3">
                  <c:v>0</c:v>
                </c:pt>
                <c:pt idx="4">
                  <c:v>0</c:v>
                </c:pt>
              </c:numCache>
            </c:numRef>
          </c:val>
          <c:extLst>
            <c:ext xmlns:c16="http://schemas.microsoft.com/office/drawing/2014/chart" uri="{C3380CC4-5D6E-409C-BE32-E72D297353CC}">
              <c16:uniqueId val="{00000000-28C5-48DB-84F8-2A892B921FAE}"/>
            </c:ext>
          </c:extLst>
        </c:ser>
        <c:dLbls>
          <c:showLegendKey val="0"/>
          <c:showVal val="1"/>
          <c:showCatName val="0"/>
          <c:showSerName val="0"/>
          <c:showPercent val="0"/>
          <c:showBubbleSize val="0"/>
        </c:dLbls>
        <c:gapWidth val="100"/>
        <c:overlap val="-24"/>
        <c:axId val="514506080"/>
        <c:axId val="514490272"/>
      </c:barChart>
      <c:catAx>
        <c:axId val="5145060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crossAx val="514490272"/>
        <c:crosses val="autoZero"/>
        <c:auto val="1"/>
        <c:lblAlgn val="ctr"/>
        <c:lblOffset val="100"/>
        <c:noMultiLvlLbl val="0"/>
      </c:catAx>
      <c:valAx>
        <c:axId val="51449027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crossAx val="514506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trlProps/ctrlProp1.xml><?xml version="1.0" encoding="utf-8"?>
<formControlPr xmlns="http://schemas.microsoft.com/office/spreadsheetml/2009/9/main" objectType="Drop" dropStyle="combo" dx="22" fmlaLink="$E$4" fmlaRange="Data!$B$5:$B$13" noThreeD="1" sel="2" val="0"/>
</file>

<file path=xl/ctrlProps/ctrlProp2.xml><?xml version="1.0" encoding="utf-8"?>
<formControlPr xmlns="http://schemas.microsoft.com/office/spreadsheetml/2009/9/main" objectType="Drop" dropStyle="combo" dx="22" fmlaLink="$E$1" fmlaRange="Data!$B$5:$B$13" noThreeD="1" sel="3" val="0"/>
</file>

<file path=xl/drawings/_rels/drawing1.xml.rels><?xml version="1.0" encoding="UTF-8" standalone="yes"?>
<Relationships xmlns="http://schemas.openxmlformats.org/package/2006/relationships"><Relationship Id="rId3" Type="http://schemas.openxmlformats.org/officeDocument/2006/relationships/hyperlink" Target="#Performance!A1"/><Relationship Id="rId2" Type="http://schemas.openxmlformats.org/officeDocument/2006/relationships/hyperlink" Target="#'Tablero de mando'!A1"/><Relationship Id="rId1" Type="http://schemas.openxmlformats.org/officeDocument/2006/relationships/hyperlink" Target="#Indicadores!A1"/><Relationship Id="rId6" Type="http://schemas.openxmlformats.org/officeDocument/2006/relationships/image" Target="../media/image2.jpg"/><Relationship Id="rId5" Type="http://schemas.openxmlformats.org/officeDocument/2006/relationships/image" Target="../media/image1.jpg"/><Relationship Id="rId4" Type="http://schemas.openxmlformats.org/officeDocument/2006/relationships/hyperlink" Target="#Graficos!A1"/></Relationships>
</file>

<file path=xl/drawings/_rels/drawing2.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178734</xdr:colOff>
      <xdr:row>16</xdr:row>
      <xdr:rowOff>70597</xdr:rowOff>
    </xdr:from>
    <xdr:to>
      <xdr:col>6</xdr:col>
      <xdr:colOff>57710</xdr:colOff>
      <xdr:row>21</xdr:row>
      <xdr:rowOff>19610</xdr:rowOff>
    </xdr:to>
    <xdr:sp macro="" textlink="">
      <xdr:nvSpPr>
        <xdr:cNvPr id="3" name="2 Rectángulo redondeado">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1712259" y="4718797"/>
          <a:ext cx="1402976" cy="758638"/>
        </a:xfrm>
        <a:prstGeom prst="roundRect">
          <a:avLst/>
        </a:prstGeom>
        <a:solidFill>
          <a:srgbClr val="C00000"/>
        </a:solidFill>
        <a:ln w="47625" cap="rnd" cmpd="thickThin">
          <a:solidFill>
            <a:schemeClr val="tx2">
              <a:lumMod val="40000"/>
              <a:lumOff val="60000"/>
            </a:schemeClr>
          </a:solidFill>
        </a:ln>
        <a:effectLst>
          <a:outerShdw blurRad="50800" dist="38100" dir="2700000" algn="tl" rotWithShape="0">
            <a:schemeClr val="accent5">
              <a:lumMod val="60000"/>
              <a:lumOff val="40000"/>
              <a:alpha val="40000"/>
            </a:schemeClr>
          </a:outerShdw>
        </a:effectLst>
        <a:scene3d>
          <a:camera prst="orthographicFront">
            <a:rot lat="0" lon="0" rev="0"/>
          </a:camera>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solidFill>
                <a:schemeClr val="bg1"/>
              </a:solidFill>
            </a:rPr>
            <a:t>Indicadores</a:t>
          </a:r>
        </a:p>
      </xdr:txBody>
    </xdr:sp>
    <xdr:clientData/>
  </xdr:twoCellAnchor>
  <xdr:twoCellAnchor>
    <xdr:from>
      <xdr:col>7</xdr:col>
      <xdr:colOff>112059</xdr:colOff>
      <xdr:row>16</xdr:row>
      <xdr:rowOff>70597</xdr:rowOff>
    </xdr:from>
    <xdr:to>
      <xdr:col>8</xdr:col>
      <xdr:colOff>753035</xdr:colOff>
      <xdr:row>21</xdr:row>
      <xdr:rowOff>19610</xdr:rowOff>
    </xdr:to>
    <xdr:sp macro="" textlink="">
      <xdr:nvSpPr>
        <xdr:cNvPr id="5" name="4 Rectángulo redondeado">
          <a:hlinkClick xmlns:r="http://schemas.openxmlformats.org/officeDocument/2006/relationships" r:id="rId2"/>
          <a:extLst>
            <a:ext uri="{FF2B5EF4-FFF2-40B4-BE49-F238E27FC236}">
              <a16:creationId xmlns:a16="http://schemas.microsoft.com/office/drawing/2014/main" id="{00000000-0008-0000-0000-000005000000}"/>
            </a:ext>
          </a:extLst>
        </xdr:cNvPr>
        <xdr:cNvSpPr/>
      </xdr:nvSpPr>
      <xdr:spPr>
        <a:xfrm>
          <a:off x="3931584" y="4718797"/>
          <a:ext cx="1402976" cy="758638"/>
        </a:xfrm>
        <a:prstGeom prst="roundRect">
          <a:avLst/>
        </a:prstGeom>
        <a:solidFill>
          <a:srgbClr val="C00000"/>
        </a:solidFill>
        <a:ln w="47625" cap="rnd" cmpd="thickThin">
          <a:solidFill>
            <a:schemeClr val="tx2">
              <a:lumMod val="40000"/>
              <a:lumOff val="60000"/>
            </a:schemeClr>
          </a:solidFill>
        </a:ln>
        <a:effectLst>
          <a:outerShdw blurRad="50800" dist="38100" dir="2700000" algn="tl" rotWithShape="0">
            <a:schemeClr val="accent5">
              <a:lumMod val="60000"/>
              <a:lumOff val="40000"/>
              <a:alpha val="4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solidFill>
                <a:schemeClr val="bg1"/>
              </a:solidFill>
            </a:rPr>
            <a:t>Tablero de mando</a:t>
          </a:r>
        </a:p>
      </xdr:txBody>
    </xdr:sp>
    <xdr:clientData/>
  </xdr:twoCellAnchor>
  <xdr:twoCellAnchor>
    <xdr:from>
      <xdr:col>10</xdr:col>
      <xdr:colOff>121584</xdr:colOff>
      <xdr:row>16</xdr:row>
      <xdr:rowOff>51547</xdr:rowOff>
    </xdr:from>
    <xdr:to>
      <xdr:col>11</xdr:col>
      <xdr:colOff>600635</xdr:colOff>
      <xdr:row>21</xdr:row>
      <xdr:rowOff>560</xdr:rowOff>
    </xdr:to>
    <xdr:sp macro="" textlink="">
      <xdr:nvSpPr>
        <xdr:cNvPr id="6" name="5 Rectángulo redondeado">
          <a:hlinkClick xmlns:r="http://schemas.openxmlformats.org/officeDocument/2006/relationships" r:id="rId3"/>
          <a:extLst>
            <a:ext uri="{FF2B5EF4-FFF2-40B4-BE49-F238E27FC236}">
              <a16:creationId xmlns:a16="http://schemas.microsoft.com/office/drawing/2014/main" id="{00000000-0008-0000-0000-000006000000}"/>
            </a:ext>
          </a:extLst>
        </xdr:cNvPr>
        <xdr:cNvSpPr/>
      </xdr:nvSpPr>
      <xdr:spPr>
        <a:xfrm>
          <a:off x="6227109" y="4699747"/>
          <a:ext cx="1402976" cy="758638"/>
        </a:xfrm>
        <a:prstGeom prst="roundRect">
          <a:avLst/>
        </a:prstGeom>
        <a:solidFill>
          <a:srgbClr val="C00000"/>
        </a:solidFill>
        <a:ln w="47625" cap="rnd" cmpd="thickThin">
          <a:solidFill>
            <a:schemeClr val="tx2">
              <a:lumMod val="40000"/>
              <a:lumOff val="60000"/>
            </a:schemeClr>
          </a:solidFill>
        </a:ln>
        <a:effectLst>
          <a:outerShdw blurRad="50800" dist="38100" dir="2700000" algn="tl" rotWithShape="0">
            <a:schemeClr val="accent5">
              <a:lumMod val="60000"/>
              <a:lumOff val="40000"/>
              <a:alpha val="4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solidFill>
                <a:schemeClr val="bg1"/>
              </a:solidFill>
            </a:rPr>
            <a:t>Performance</a:t>
          </a:r>
        </a:p>
      </xdr:txBody>
    </xdr:sp>
    <xdr:clientData/>
  </xdr:twoCellAnchor>
  <xdr:twoCellAnchor>
    <xdr:from>
      <xdr:col>12</xdr:col>
      <xdr:colOff>626409</xdr:colOff>
      <xdr:row>16</xdr:row>
      <xdr:rowOff>51547</xdr:rowOff>
    </xdr:from>
    <xdr:to>
      <xdr:col>12</xdr:col>
      <xdr:colOff>2029385</xdr:colOff>
      <xdr:row>21</xdr:row>
      <xdr:rowOff>560</xdr:rowOff>
    </xdr:to>
    <xdr:sp macro="" textlink="">
      <xdr:nvSpPr>
        <xdr:cNvPr id="7" name="6 Rectángulo redondeado">
          <a:hlinkClick xmlns:r="http://schemas.openxmlformats.org/officeDocument/2006/relationships" r:id="rId4"/>
          <a:extLst>
            <a:ext uri="{FF2B5EF4-FFF2-40B4-BE49-F238E27FC236}">
              <a16:creationId xmlns:a16="http://schemas.microsoft.com/office/drawing/2014/main" id="{00000000-0008-0000-0000-000007000000}"/>
            </a:ext>
          </a:extLst>
        </xdr:cNvPr>
        <xdr:cNvSpPr/>
      </xdr:nvSpPr>
      <xdr:spPr>
        <a:xfrm>
          <a:off x="8417859" y="4699747"/>
          <a:ext cx="1402976" cy="758638"/>
        </a:xfrm>
        <a:prstGeom prst="roundRect">
          <a:avLst/>
        </a:prstGeom>
        <a:solidFill>
          <a:srgbClr val="C00000"/>
        </a:solidFill>
        <a:ln w="47625" cap="rnd" cmpd="thickThin">
          <a:solidFill>
            <a:schemeClr val="tx2">
              <a:lumMod val="40000"/>
              <a:lumOff val="60000"/>
            </a:schemeClr>
          </a:solidFill>
        </a:ln>
        <a:effectLst>
          <a:outerShdw blurRad="50800" dist="38100" dir="2700000" algn="tl" rotWithShape="0">
            <a:schemeClr val="accent5">
              <a:lumMod val="60000"/>
              <a:lumOff val="40000"/>
              <a:alpha val="4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u="none">
              <a:solidFill>
                <a:schemeClr val="bg1"/>
              </a:solidFill>
            </a:rPr>
            <a:t>Gráficos</a:t>
          </a:r>
        </a:p>
      </xdr:txBody>
    </xdr:sp>
    <xdr:clientData/>
  </xdr:twoCellAnchor>
  <xdr:twoCellAnchor editAs="oneCell">
    <xdr:from>
      <xdr:col>0</xdr:col>
      <xdr:colOff>281608</xdr:colOff>
      <xdr:row>0</xdr:row>
      <xdr:rowOff>24848</xdr:rowOff>
    </xdr:from>
    <xdr:to>
      <xdr:col>1</xdr:col>
      <xdr:colOff>836543</xdr:colOff>
      <xdr:row>2</xdr:row>
      <xdr:rowOff>312317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1608" y="24848"/>
          <a:ext cx="844826" cy="916947"/>
        </a:xfrm>
        <a:prstGeom prst="rect">
          <a:avLst/>
        </a:prstGeom>
      </xdr:spPr>
    </xdr:pic>
    <xdr:clientData/>
  </xdr:twoCellAnchor>
  <xdr:twoCellAnchor editAs="oneCell">
    <xdr:from>
      <xdr:col>14</xdr:col>
      <xdr:colOff>8282</xdr:colOff>
      <xdr:row>0</xdr:row>
      <xdr:rowOff>24848</xdr:rowOff>
    </xdr:from>
    <xdr:to>
      <xdr:col>14</xdr:col>
      <xdr:colOff>853109</xdr:colOff>
      <xdr:row>2</xdr:row>
      <xdr:rowOff>339588</xdr:rowOff>
    </xdr:to>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159859" y="24848"/>
          <a:ext cx="844827" cy="9448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6</xdr:row>
      <xdr:rowOff>161925</xdr:rowOff>
    </xdr:from>
    <xdr:to>
      <xdr:col>5</xdr:col>
      <xdr:colOff>9525</xdr:colOff>
      <xdr:row>7</xdr:row>
      <xdr:rowOff>9525</xdr:rowOff>
    </xdr:to>
    <xdr:pic>
      <xdr:nvPicPr>
        <xdr:cNvPr id="8937792" name="3 Imagen" descr="Recorte de pantalla">
          <a:extLst>
            <a:ext uri="{FF2B5EF4-FFF2-40B4-BE49-F238E27FC236}">
              <a16:creationId xmlns:a16="http://schemas.microsoft.com/office/drawing/2014/main" id="{00000000-0008-0000-0100-0000406188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15750" y="1390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xdr:rowOff>
    </xdr:from>
    <xdr:to>
      <xdr:col>3</xdr:col>
      <xdr:colOff>1000125</xdr:colOff>
      <xdr:row>12</xdr:row>
      <xdr:rowOff>123826</xdr:rowOff>
    </xdr:to>
    <xdr:pic>
      <xdr:nvPicPr>
        <xdr:cNvPr id="8937793" name="4 Imagen" descr="Recorte de pantalla">
          <a:extLst>
            <a:ext uri="{FF2B5EF4-FFF2-40B4-BE49-F238E27FC236}">
              <a16:creationId xmlns:a16="http://schemas.microsoft.com/office/drawing/2014/main" id="{00000000-0008-0000-0100-0000416188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26740"/>
        <a:stretch/>
      </xdr:blipFill>
      <xdr:spPr bwMode="auto">
        <a:xfrm>
          <a:off x="0" y="419101"/>
          <a:ext cx="7848600" cy="190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1314450</xdr:colOff>
      <xdr:row>1</xdr:row>
      <xdr:rowOff>95250</xdr:rowOff>
    </xdr:from>
    <xdr:to>
      <xdr:col>5</xdr:col>
      <xdr:colOff>142875</xdr:colOff>
      <xdr:row>15</xdr:row>
      <xdr:rowOff>114300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62925" y="514350"/>
          <a:ext cx="3695700" cy="2286000"/>
        </a:xfrm>
        <a:prstGeom prst="rect">
          <a:avLst/>
        </a:prstGeom>
      </xdr:spPr>
    </xdr:pic>
    <xdr:clientData/>
  </xdr:twoCellAnchor>
  <xdr:oneCellAnchor>
    <xdr:from>
      <xdr:col>2</xdr:col>
      <xdr:colOff>2203401</xdr:colOff>
      <xdr:row>12</xdr:row>
      <xdr:rowOff>140785</xdr:rowOff>
    </xdr:from>
    <xdr:ext cx="1632049" cy="311496"/>
    <xdr:sp macro="" textlink="">
      <xdr:nvSpPr>
        <xdr:cNvPr id="4" name="Rectángulo 3">
          <a:extLst>
            <a:ext uri="{FF2B5EF4-FFF2-40B4-BE49-F238E27FC236}">
              <a16:creationId xmlns:a16="http://schemas.microsoft.com/office/drawing/2014/main" id="{00000000-0008-0000-0100-000004000000}"/>
            </a:ext>
          </a:extLst>
        </xdr:cNvPr>
        <xdr:cNvSpPr/>
      </xdr:nvSpPr>
      <xdr:spPr>
        <a:xfrm>
          <a:off x="5727651" y="2341060"/>
          <a:ext cx="1632049" cy="311496"/>
        </a:xfrm>
        <a:prstGeom prst="rect">
          <a:avLst/>
        </a:prstGeom>
        <a:noFill/>
      </xdr:spPr>
      <xdr:txBody>
        <a:bodyPr wrap="none" lIns="91440" tIns="45720" rIns="91440" bIns="45720">
          <a:spAutoFit/>
        </a:bodyPr>
        <a:lstStyle/>
        <a:p>
          <a:pPr algn="ctr"/>
          <a:r>
            <a:rPr lang="es-ES" sz="1400" b="0" cap="none" spc="0">
              <a:ln w="0"/>
              <a:solidFill>
                <a:srgbClr val="C00000"/>
              </a:solidFill>
              <a:effectLst>
                <a:outerShdw blurRad="38100" dist="25400" dir="5400000" algn="ctr" rotWithShape="0">
                  <a:srgbClr val="6E747A">
                    <a:alpha val="43000"/>
                  </a:srgbClr>
                </a:outerShdw>
              </a:effectLst>
            </a:rPr>
            <a:t>Resultado Esperado</a:t>
          </a:r>
        </a:p>
      </xdr:txBody>
    </xdr:sp>
    <xdr:clientData/>
  </xdr:oneCellAnchor>
  <xdr:oneCellAnchor>
    <xdr:from>
      <xdr:col>0</xdr:col>
      <xdr:colOff>2329745</xdr:colOff>
      <xdr:row>12</xdr:row>
      <xdr:rowOff>66675</xdr:rowOff>
    </xdr:from>
    <xdr:ext cx="2344680" cy="749821"/>
    <xdr:sp macro="" textlink="">
      <xdr:nvSpPr>
        <xdr:cNvPr id="8" name="Rectángulo 7">
          <a:extLst>
            <a:ext uri="{FF2B5EF4-FFF2-40B4-BE49-F238E27FC236}">
              <a16:creationId xmlns:a16="http://schemas.microsoft.com/office/drawing/2014/main" id="{00000000-0008-0000-0100-000008000000}"/>
            </a:ext>
          </a:extLst>
        </xdr:cNvPr>
        <xdr:cNvSpPr/>
      </xdr:nvSpPr>
      <xdr:spPr>
        <a:xfrm>
          <a:off x="2329745" y="2266950"/>
          <a:ext cx="2344680" cy="749821"/>
        </a:xfrm>
        <a:prstGeom prst="rect">
          <a:avLst/>
        </a:prstGeom>
        <a:noFill/>
      </xdr:spPr>
      <xdr:txBody>
        <a:bodyPr wrap="none" lIns="91440" tIns="45720" rIns="91440" bIns="45720">
          <a:spAutoFit/>
        </a:bodyPr>
        <a:lstStyle/>
        <a:p>
          <a:pPr algn="ctr"/>
          <a:r>
            <a:rPr lang="es-ES" sz="1400" b="0" cap="none" spc="0">
              <a:ln w="0"/>
              <a:solidFill>
                <a:srgbClr val="00B050"/>
              </a:solidFill>
              <a:effectLst>
                <a:outerShdw blurRad="38100" dist="25400" dir="5400000" algn="ctr" rotWithShape="0">
                  <a:srgbClr val="6E747A">
                    <a:alpha val="43000"/>
                  </a:srgbClr>
                </a:outerShdw>
              </a:effectLst>
            </a:rPr>
            <a:t>Datos para Optimizar</a:t>
          </a:r>
          <a:r>
            <a:rPr lang="es-ES" sz="1400" b="0" cap="none" spc="0" baseline="0">
              <a:ln w="0"/>
              <a:solidFill>
                <a:srgbClr val="00B050"/>
              </a:solidFill>
              <a:effectLst>
                <a:outerShdw blurRad="38100" dist="25400" dir="5400000" algn="ctr" rotWithShape="0">
                  <a:srgbClr val="6E747A">
                    <a:alpha val="43000"/>
                  </a:srgbClr>
                </a:outerShdw>
              </a:effectLst>
            </a:rPr>
            <a:t> </a:t>
          </a:r>
        </a:p>
        <a:p>
          <a:pPr algn="ctr"/>
          <a:r>
            <a:rPr lang="es-ES" sz="1400" b="0" cap="none" spc="0" baseline="0">
              <a:ln w="0"/>
              <a:solidFill>
                <a:srgbClr val="00B050"/>
              </a:solidFill>
              <a:effectLst>
                <a:outerShdw blurRad="38100" dist="25400" dir="5400000" algn="ctr" rotWithShape="0">
                  <a:srgbClr val="6E747A">
                    <a:alpha val="43000"/>
                  </a:srgbClr>
                </a:outerShdw>
              </a:effectLst>
            </a:rPr>
            <a:t>la prestacion de los servicios, </a:t>
          </a:r>
        </a:p>
        <a:p>
          <a:pPr algn="ctr"/>
          <a:r>
            <a:rPr lang="es-ES" sz="1400" b="0" cap="none" spc="0" baseline="0">
              <a:ln w="0"/>
              <a:solidFill>
                <a:srgbClr val="00B050"/>
              </a:solidFill>
              <a:effectLst>
                <a:outerShdw blurRad="38100" dist="25400" dir="5400000" algn="ctr" rotWithShape="0">
                  <a:srgbClr val="6E747A">
                    <a:alpha val="43000"/>
                  </a:srgbClr>
                </a:outerShdw>
              </a:effectLst>
            </a:rPr>
            <a:t>prevencion y promocion</a:t>
          </a:r>
          <a:endParaRPr lang="es-ES" sz="1400" b="0" cap="none" spc="0">
            <a:ln w="0"/>
            <a:solidFill>
              <a:srgbClr val="00B050"/>
            </a:solidFill>
            <a:effectLst>
              <a:outerShdw blurRad="38100" dist="25400" dir="5400000" algn="ctr" rotWithShape="0">
                <a:srgbClr val="6E747A">
                  <a:alpha val="43000"/>
                </a:srgbClr>
              </a:outerShdw>
            </a:effectLst>
          </a:endParaRPr>
        </a:p>
      </xdr:txBody>
    </xdr:sp>
    <xdr:clientData/>
  </xdr:oneCellAnchor>
  <xdr:oneCellAnchor>
    <xdr:from>
      <xdr:col>0</xdr:col>
      <xdr:colOff>0</xdr:colOff>
      <xdr:row>11</xdr:row>
      <xdr:rowOff>142875</xdr:rowOff>
    </xdr:from>
    <xdr:ext cx="1653653" cy="1031693"/>
    <xdr:sp macro="" textlink="">
      <xdr:nvSpPr>
        <xdr:cNvPr id="9" name="Rectángulo 8">
          <a:extLst>
            <a:ext uri="{FF2B5EF4-FFF2-40B4-BE49-F238E27FC236}">
              <a16:creationId xmlns:a16="http://schemas.microsoft.com/office/drawing/2014/main" id="{00000000-0008-0000-0100-000009000000}"/>
            </a:ext>
          </a:extLst>
        </xdr:cNvPr>
        <xdr:cNvSpPr/>
      </xdr:nvSpPr>
      <xdr:spPr>
        <a:xfrm>
          <a:off x="0" y="2181225"/>
          <a:ext cx="1653653" cy="1031693"/>
        </a:xfrm>
        <a:prstGeom prst="rect">
          <a:avLst/>
        </a:prstGeom>
        <a:noFill/>
      </xdr:spPr>
      <xdr:txBody>
        <a:bodyPr wrap="square" lIns="91440" tIns="45720" rIns="91440" bIns="45720">
          <a:spAutoFit/>
        </a:bodyPr>
        <a:lstStyle/>
        <a:p>
          <a:pPr algn="ctr"/>
          <a:r>
            <a:rPr lang="es-ES" sz="1200" b="0" cap="none" spc="0">
              <a:ln w="0"/>
              <a:solidFill>
                <a:srgbClr val="0070C0"/>
              </a:solidFill>
              <a:effectLst>
                <a:outerShdw blurRad="38100" dist="25400" dir="5400000" algn="ctr" rotWithShape="0">
                  <a:srgbClr val="6E747A">
                    <a:alpha val="43000"/>
                  </a:srgbClr>
                </a:outerShdw>
              </a:effectLst>
            </a:rPr>
            <a:t>Datos para la Planificacion </a:t>
          </a:r>
        </a:p>
        <a:p>
          <a:pPr algn="ctr"/>
          <a:r>
            <a:rPr lang="es-ES" sz="1200" b="0" cap="none" spc="0">
              <a:ln w="0"/>
              <a:solidFill>
                <a:srgbClr val="0070C0"/>
              </a:solidFill>
              <a:effectLst>
                <a:outerShdw blurRad="38100" dist="25400" dir="5400000" algn="ctr" rotWithShape="0">
                  <a:srgbClr val="6E747A">
                    <a:alpha val="43000"/>
                  </a:srgbClr>
                </a:outerShdw>
              </a:effectLst>
            </a:rPr>
            <a:t>y Seguimiento de Programacion</a:t>
          </a:r>
        </a:p>
        <a:p>
          <a:pPr algn="ctr"/>
          <a:r>
            <a:rPr lang="es-ES" sz="1200" b="0" cap="none" spc="0" baseline="0">
              <a:ln w="0"/>
              <a:solidFill>
                <a:srgbClr val="0070C0"/>
              </a:solidFill>
              <a:effectLst>
                <a:outerShdw blurRad="38100" dist="25400" dir="5400000" algn="ctr" rotWithShape="0">
                  <a:srgbClr val="6E747A">
                    <a:alpha val="43000"/>
                  </a:srgbClr>
                </a:outerShdw>
              </a:effectLst>
            </a:rPr>
            <a:t> de Actividades</a:t>
          </a:r>
          <a:endParaRPr lang="es-ES" sz="1200" b="0" cap="none" spc="0">
            <a:ln w="0"/>
            <a:solidFill>
              <a:srgbClr val="0070C0"/>
            </a:solidFill>
            <a:effectLst>
              <a:outerShdw blurRad="38100" dist="25400" dir="5400000" algn="ctr" rotWithShape="0">
                <a:srgbClr val="6E747A">
                  <a:alpha val="43000"/>
                </a:srgbClr>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2</xdr:row>
          <xdr:rowOff>66675</xdr:rowOff>
        </xdr:from>
        <xdr:to>
          <xdr:col>3</xdr:col>
          <xdr:colOff>3486150</xdr:colOff>
          <xdr:row>4</xdr:row>
          <xdr:rowOff>95250</xdr:rowOff>
        </xdr:to>
        <xdr:sp macro="" textlink="">
          <xdr:nvSpPr>
            <xdr:cNvPr id="4269060" name="Drop Down 4" hidden="1">
              <a:extLst>
                <a:ext uri="{63B3BB69-23CF-44E3-9099-C40C66FF867C}">
                  <a14:compatExt spid="_x0000_s4269060"/>
                </a:ext>
                <a:ext uri="{FF2B5EF4-FFF2-40B4-BE49-F238E27FC236}">
                  <a16:creationId xmlns:a16="http://schemas.microsoft.com/office/drawing/2014/main" id="{00000000-0008-0000-0200-000004244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0</xdr:row>
          <xdr:rowOff>123825</xdr:rowOff>
        </xdr:from>
        <xdr:to>
          <xdr:col>3</xdr:col>
          <xdr:colOff>1847850</xdr:colOff>
          <xdr:row>1</xdr:row>
          <xdr:rowOff>209550</xdr:rowOff>
        </xdr:to>
        <xdr:sp macro="" textlink="">
          <xdr:nvSpPr>
            <xdr:cNvPr id="10265" name="Drop Down 25" hidden="1">
              <a:extLst>
                <a:ext uri="{63B3BB69-23CF-44E3-9099-C40C66FF867C}">
                  <a14:compatExt spid="_x0000_s10265"/>
                </a:ext>
                <a:ext uri="{FF2B5EF4-FFF2-40B4-BE49-F238E27FC236}">
                  <a16:creationId xmlns:a16="http://schemas.microsoft.com/office/drawing/2014/main" id="{00000000-0008-0000-0500-00001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28575</xdr:colOff>
      <xdr:row>2</xdr:row>
      <xdr:rowOff>152400</xdr:rowOff>
    </xdr:from>
    <xdr:to>
      <xdr:col>3</xdr:col>
      <xdr:colOff>190500</xdr:colOff>
      <xdr:row>23</xdr:row>
      <xdr:rowOff>9525</xdr:rowOff>
    </xdr:to>
    <xdr:graphicFrame macro="">
      <xdr:nvGraphicFramePr>
        <xdr:cNvPr id="9925632" name="Chart 3">
          <a:extLst>
            <a:ext uri="{FF2B5EF4-FFF2-40B4-BE49-F238E27FC236}">
              <a16:creationId xmlns:a16="http://schemas.microsoft.com/office/drawing/2014/main" id="{00000000-0008-0000-0900-000000749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533400</xdr:colOff>
      <xdr:row>2</xdr:row>
      <xdr:rowOff>142875</xdr:rowOff>
    </xdr:from>
    <xdr:to>
      <xdr:col>7</xdr:col>
      <xdr:colOff>209550</xdr:colOff>
      <xdr:row>23</xdr:row>
      <xdr:rowOff>0</xdr:rowOff>
    </xdr:to>
    <xdr:graphicFrame macro="">
      <xdr:nvGraphicFramePr>
        <xdr:cNvPr id="9925634" name="Chart 3">
          <a:extLst>
            <a:ext uri="{FF2B5EF4-FFF2-40B4-BE49-F238E27FC236}">
              <a16:creationId xmlns:a16="http://schemas.microsoft.com/office/drawing/2014/main" id="{00000000-0008-0000-0900-000002749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571500</xdr:colOff>
      <xdr:row>2</xdr:row>
      <xdr:rowOff>152400</xdr:rowOff>
    </xdr:from>
    <xdr:to>
      <xdr:col>11</xdr:col>
      <xdr:colOff>247650</xdr:colOff>
      <xdr:row>23</xdr:row>
      <xdr:rowOff>9525</xdr:rowOff>
    </xdr:to>
    <xdr:graphicFrame macro="">
      <xdr:nvGraphicFramePr>
        <xdr:cNvPr id="9925635" name="Chart 3">
          <a:extLst>
            <a:ext uri="{FF2B5EF4-FFF2-40B4-BE49-F238E27FC236}">
              <a16:creationId xmlns:a16="http://schemas.microsoft.com/office/drawing/2014/main" id="{00000000-0008-0000-0900-000003749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238125</xdr:colOff>
      <xdr:row>2</xdr:row>
      <xdr:rowOff>142875</xdr:rowOff>
    </xdr:from>
    <xdr:to>
      <xdr:col>15</xdr:col>
      <xdr:colOff>676275</xdr:colOff>
      <xdr:row>23</xdr:row>
      <xdr:rowOff>0</xdr:rowOff>
    </xdr:to>
    <xdr:graphicFrame macro="">
      <xdr:nvGraphicFramePr>
        <xdr:cNvPr id="9925636" name="Chart 3">
          <a:extLst>
            <a:ext uri="{FF2B5EF4-FFF2-40B4-BE49-F238E27FC236}">
              <a16:creationId xmlns:a16="http://schemas.microsoft.com/office/drawing/2014/main" id="{00000000-0008-0000-0900-000004749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752475</xdr:colOff>
      <xdr:row>2</xdr:row>
      <xdr:rowOff>161925</xdr:rowOff>
    </xdr:from>
    <xdr:to>
      <xdr:col>20</xdr:col>
      <xdr:colOff>428625</xdr:colOff>
      <xdr:row>23</xdr:row>
      <xdr:rowOff>19050</xdr:rowOff>
    </xdr:to>
    <xdr:graphicFrame macro="">
      <xdr:nvGraphicFramePr>
        <xdr:cNvPr id="9925637" name="Chart 3">
          <a:extLst>
            <a:ext uri="{FF2B5EF4-FFF2-40B4-BE49-F238E27FC236}">
              <a16:creationId xmlns:a16="http://schemas.microsoft.com/office/drawing/2014/main" id="{00000000-0008-0000-0900-000005749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439508</xdr:colOff>
      <xdr:row>26</xdr:row>
      <xdr:rowOff>29935</xdr:rowOff>
    </xdr:from>
    <xdr:to>
      <xdr:col>8</xdr:col>
      <xdr:colOff>258535</xdr:colOff>
      <xdr:row>41</xdr:row>
      <xdr:rowOff>102054</xdr:rowOff>
    </xdr:to>
    <xdr:graphicFrame macro="">
      <xdr:nvGraphicFramePr>
        <xdr:cNvPr id="2" name="Gráfico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517072</xdr:colOff>
      <xdr:row>26</xdr:row>
      <xdr:rowOff>104774</xdr:rowOff>
    </xdr:from>
    <xdr:to>
      <xdr:col>18</xdr:col>
      <xdr:colOff>643618</xdr:colOff>
      <xdr:row>42</xdr:row>
      <xdr:rowOff>13606</xdr:rowOff>
    </xdr:to>
    <xdr:graphicFrame macro="">
      <xdr:nvGraphicFramePr>
        <xdr:cNvPr id="19" name="Gráfico 18">
          <a:extLst>
            <a:ext uri="{FF2B5EF4-FFF2-40B4-BE49-F238E27FC236}">
              <a16:creationId xmlns:a16="http://schemas.microsoft.com/office/drawing/2014/main" id="{00000000-0008-0000-09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449034</xdr:colOff>
      <xdr:row>43</xdr:row>
      <xdr:rowOff>83003</xdr:rowOff>
    </xdr:from>
    <xdr:to>
      <xdr:col>8</xdr:col>
      <xdr:colOff>258535</xdr:colOff>
      <xdr:row>60</xdr:row>
      <xdr:rowOff>73478</xdr:rowOff>
    </xdr:to>
    <xdr:graphicFrame macro="">
      <xdr:nvGraphicFramePr>
        <xdr:cNvPr id="20" name="Gráfico 19">
          <a:extLst>
            <a:ext uri="{FF2B5EF4-FFF2-40B4-BE49-F238E27FC236}">
              <a16:creationId xmlns:a16="http://schemas.microsoft.com/office/drawing/2014/main" id="{00000000-0008-0000-09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530680</xdr:colOff>
      <xdr:row>43</xdr:row>
      <xdr:rowOff>118381</xdr:rowOff>
    </xdr:from>
    <xdr:to>
      <xdr:col>18</xdr:col>
      <xdr:colOff>643618</xdr:colOff>
      <xdr:row>60</xdr:row>
      <xdr:rowOff>108856</xdr:rowOff>
    </xdr:to>
    <xdr:graphicFrame macro="">
      <xdr:nvGraphicFramePr>
        <xdr:cNvPr id="21" name="Gráfico 20">
          <a:extLst>
            <a:ext uri="{FF2B5EF4-FFF2-40B4-BE49-F238E27FC236}">
              <a16:creationId xmlns:a16="http://schemas.microsoft.com/office/drawing/2014/main" id="{00000000-0008-0000-09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GESTION%20DE%20LA%20INFORMACION\TABLERO%202023\TABLERO%20REDES%20DE%20SALUD%20v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1A.%20DISCO%20PC-%20CASA\TABLERO%20DE%20MANDO\TABLERO%20DE%20MANDO%20INTEGRAL%20RED-SM%202014\tableros%20de%20mando%20dires%202014\AREA%20MUJER-2008-2013\Tablero_Mando_Huallaga2013-I%20TRIMEST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Glosario"/>
      <sheetName val="Ficha"/>
      <sheetName val="Indicadores"/>
      <sheetName val="F1"/>
      <sheetName val="F2"/>
      <sheetName val="Hoja1"/>
      <sheetName val="Data_Numerador"/>
      <sheetName val="Atend_Atenc"/>
      <sheetName val="Data_Denominador"/>
      <sheetName val="Tablero de mando"/>
      <sheetName val="Performance"/>
      <sheetName val="Graficos"/>
      <sheetName val="Rk"/>
      <sheetName val="Rk_Rioja"/>
      <sheetName val="Rk_Mbba"/>
      <sheetName val="Rk_SM"/>
      <sheetName val="Rk_Lamas"/>
      <sheetName val="Rk_El_Dorado"/>
      <sheetName val="Rk_Picota"/>
      <sheetName val="Rk_M_Caceres"/>
      <sheetName val="Rk_Bellavista"/>
      <sheetName val="Rk_Huallaga"/>
      <sheetName val="Rk_Tocache"/>
      <sheetName val="L&amp;D"/>
    </sheetNames>
    <sheetDataSet>
      <sheetData sheetId="0"/>
      <sheetData sheetId="1"/>
      <sheetData sheetId="2"/>
      <sheetData sheetId="3"/>
      <sheetData sheetId="4"/>
      <sheetData sheetId="5"/>
      <sheetData sheetId="6"/>
      <sheetData sheetId="7">
        <row r="6">
          <cell r="B6" t="str">
            <v>BELLAVISTA</v>
          </cell>
          <cell r="C6" t="str">
            <v>ALTO BIAVO</v>
          </cell>
        </row>
        <row r="7">
          <cell r="B7" t="str">
            <v>BELLAVISTA</v>
          </cell>
          <cell r="C7" t="str">
            <v>BAJO BIAVO</v>
          </cell>
        </row>
        <row r="8">
          <cell r="B8" t="str">
            <v>BELLAVISTA</v>
          </cell>
          <cell r="C8" t="str">
            <v>BELLAVISTA</v>
          </cell>
        </row>
        <row r="9">
          <cell r="B9" t="str">
            <v>BELLAVISTA</v>
          </cell>
          <cell r="C9" t="str">
            <v>SAN PABLO-CONSUELO</v>
          </cell>
        </row>
        <row r="10">
          <cell r="B10"/>
          <cell r="C10" t="str">
            <v>EL DORADO.</v>
          </cell>
        </row>
        <row r="11">
          <cell r="B11" t="str">
            <v>EL DORADO</v>
          </cell>
          <cell r="C11" t="str">
            <v>AGUA BLANCA</v>
          </cell>
        </row>
        <row r="12">
          <cell r="B12" t="str">
            <v>EL DORADO</v>
          </cell>
          <cell r="C12" t="str">
            <v>SAN JOSE DE SISA</v>
          </cell>
        </row>
        <row r="13">
          <cell r="B13" t="str">
            <v>EL DORADO</v>
          </cell>
          <cell r="C13" t="str">
            <v>SAN MARTIN ALAO</v>
          </cell>
        </row>
        <row r="14">
          <cell r="B14"/>
          <cell r="C14" t="str">
            <v>HUALLAGA.</v>
          </cell>
        </row>
        <row r="15">
          <cell r="B15" t="str">
            <v>HUALLAGA</v>
          </cell>
          <cell r="C15" t="str">
            <v>SACANCHE</v>
          </cell>
        </row>
        <row r="16">
          <cell r="B16" t="str">
            <v>HUALLAGA</v>
          </cell>
          <cell r="C16" t="str">
            <v>SAPOSOA</v>
          </cell>
        </row>
        <row r="17">
          <cell r="B17"/>
          <cell r="C17" t="str">
            <v>LAMAS.</v>
          </cell>
        </row>
        <row r="18">
          <cell r="B18" t="str">
            <v>LAMAS</v>
          </cell>
          <cell r="C18" t="str">
            <v>BARRANQUITA</v>
          </cell>
        </row>
        <row r="19">
          <cell r="B19" t="str">
            <v>LAMAS</v>
          </cell>
          <cell r="C19" t="str">
            <v>CAYNARACHI</v>
          </cell>
        </row>
        <row r="20">
          <cell r="B20" t="str">
            <v>LAMAS</v>
          </cell>
          <cell r="C20" t="str">
            <v>CUÑUMBUQUI</v>
          </cell>
        </row>
        <row r="21">
          <cell r="B21" t="str">
            <v>LAMAS</v>
          </cell>
          <cell r="C21" t="str">
            <v>HOSPITAL LAMAS</v>
          </cell>
        </row>
        <row r="22">
          <cell r="B22" t="str">
            <v>LAMAS</v>
          </cell>
          <cell r="C22" t="str">
            <v>PACAYZAPA</v>
          </cell>
        </row>
        <row r="23">
          <cell r="B23" t="str">
            <v>LAMAS</v>
          </cell>
          <cell r="C23" t="str">
            <v>TABALOSOS</v>
          </cell>
        </row>
        <row r="24">
          <cell r="B24"/>
          <cell r="C24" t="str">
            <v>MARISCAL CACERES.</v>
          </cell>
        </row>
        <row r="25">
          <cell r="B25" t="str">
            <v>MARISCAL CACERES</v>
          </cell>
          <cell r="C25" t="str">
            <v>CAMPANILLA</v>
          </cell>
        </row>
        <row r="26">
          <cell r="B26" t="str">
            <v>MARISCAL CACERES</v>
          </cell>
          <cell r="C26" t="str">
            <v>COSTA RICA</v>
          </cell>
        </row>
        <row r="27">
          <cell r="B27" t="str">
            <v>MARISCAL CACERES</v>
          </cell>
          <cell r="C27" t="str">
            <v>HUICUNGO</v>
          </cell>
        </row>
        <row r="28">
          <cell r="B28" t="str">
            <v>MARISCAL CACERES</v>
          </cell>
          <cell r="C28" t="str">
            <v>JUANJUI</v>
          </cell>
        </row>
        <row r="29">
          <cell r="B29"/>
          <cell r="C29" t="str">
            <v>MOYOBAMBA.</v>
          </cell>
        </row>
        <row r="30">
          <cell r="B30" t="str">
            <v>MOYOBAMBA</v>
          </cell>
          <cell r="C30" t="str">
            <v>ALONSO DE ALVARADO ROQUE</v>
          </cell>
        </row>
        <row r="31">
          <cell r="B31" t="str">
            <v>MOYOBAMBA</v>
          </cell>
          <cell r="C31" t="str">
            <v>CALZADA</v>
          </cell>
        </row>
        <row r="32">
          <cell r="B32" t="str">
            <v>MOYOBAMBA</v>
          </cell>
          <cell r="C32" t="str">
            <v>JEPELACIO</v>
          </cell>
        </row>
        <row r="33">
          <cell r="B33" t="str">
            <v>MOYOBAMBA</v>
          </cell>
          <cell r="C33" t="str">
            <v>JERILLO</v>
          </cell>
        </row>
        <row r="34">
          <cell r="B34" t="str">
            <v>MOYOBAMBA</v>
          </cell>
          <cell r="C34" t="str">
            <v>LLUILLUCUCHA</v>
          </cell>
        </row>
        <row r="35">
          <cell r="B35" t="str">
            <v>MOYOBAMBA</v>
          </cell>
          <cell r="C35" t="str">
            <v>PUEBLO LIBRE</v>
          </cell>
        </row>
        <row r="36">
          <cell r="B36" t="str">
            <v>MOYOBAMBA</v>
          </cell>
          <cell r="C36" t="str">
            <v>SORITOR</v>
          </cell>
        </row>
        <row r="37">
          <cell r="B37" t="str">
            <v>MOYOBAMBA</v>
          </cell>
          <cell r="C37" t="str">
            <v>YANTALO</v>
          </cell>
        </row>
        <row r="38">
          <cell r="B38"/>
          <cell r="C38" t="str">
            <v>PICOTA.</v>
          </cell>
        </row>
        <row r="39">
          <cell r="B39" t="str">
            <v>PICOTA</v>
          </cell>
          <cell r="C39" t="str">
            <v>LEONCIO PRADO</v>
          </cell>
        </row>
        <row r="40">
          <cell r="B40" t="str">
            <v>PICOTA</v>
          </cell>
          <cell r="C40" t="str">
            <v>PICOTA</v>
          </cell>
        </row>
        <row r="41">
          <cell r="B41" t="str">
            <v>PICOTA</v>
          </cell>
          <cell r="C41" t="str">
            <v>PUCACACA</v>
          </cell>
        </row>
        <row r="42">
          <cell r="B42"/>
          <cell r="C42" t="str">
            <v>RIOJA.</v>
          </cell>
        </row>
        <row r="43">
          <cell r="B43" t="str">
            <v>RIOJA</v>
          </cell>
          <cell r="C43" t="str">
            <v>BAJO NARANJILLO</v>
          </cell>
        </row>
        <row r="44">
          <cell r="B44" t="str">
            <v>RIOJA</v>
          </cell>
          <cell r="C44" t="str">
            <v>NARANJOS</v>
          </cell>
        </row>
        <row r="45">
          <cell r="B45" t="str">
            <v>RIOJA</v>
          </cell>
          <cell r="C45" t="str">
            <v>NUEVA CAJAMARCA</v>
          </cell>
        </row>
        <row r="46">
          <cell r="B46" t="str">
            <v>RIOJA</v>
          </cell>
          <cell r="C46" t="str">
            <v>NUEVA RIOJA</v>
          </cell>
        </row>
        <row r="47">
          <cell r="B47" t="str">
            <v>RIOJA</v>
          </cell>
          <cell r="C47" t="str">
            <v>SAN FERNANDO</v>
          </cell>
        </row>
        <row r="48">
          <cell r="B48" t="str">
            <v>RIOJA</v>
          </cell>
          <cell r="C48" t="str">
            <v>SAN JUAN DE RIO SORITOR</v>
          </cell>
        </row>
        <row r="49">
          <cell r="B49" t="str">
            <v>RIOJA</v>
          </cell>
          <cell r="C49" t="str">
            <v>SEGUNDA JERUSALEN</v>
          </cell>
        </row>
        <row r="50">
          <cell r="B50" t="str">
            <v>RIOJA</v>
          </cell>
          <cell r="C50" t="str">
            <v>YURAYACU</v>
          </cell>
        </row>
        <row r="51">
          <cell r="B51"/>
          <cell r="C51" t="str">
            <v>SAN MARTIN.</v>
          </cell>
        </row>
        <row r="52">
          <cell r="B52" t="str">
            <v>SAN MARTIN</v>
          </cell>
          <cell r="C52" t="str">
            <v>BANDA DE SHILCAYO</v>
          </cell>
        </row>
        <row r="53">
          <cell r="B53" t="str">
            <v>SAN MARTIN</v>
          </cell>
          <cell r="C53" t="str">
            <v>CHAZUTA</v>
          </cell>
        </row>
        <row r="54">
          <cell r="B54" t="str">
            <v>SAN MARTIN</v>
          </cell>
          <cell r="C54" t="str">
            <v>HUIMBAYOC</v>
          </cell>
        </row>
        <row r="55">
          <cell r="B55" t="str">
            <v>SAN MARTIN</v>
          </cell>
          <cell r="C55" t="str">
            <v>JUAN GUERRA</v>
          </cell>
        </row>
        <row r="56">
          <cell r="B56" t="str">
            <v>SAN MARTIN</v>
          </cell>
          <cell r="C56" t="str">
            <v>MORALES</v>
          </cell>
        </row>
        <row r="57">
          <cell r="B57" t="str">
            <v>SAN MARTIN</v>
          </cell>
          <cell r="C57" t="str">
            <v>PAPAPLAYA</v>
          </cell>
        </row>
        <row r="58">
          <cell r="B58" t="str">
            <v>SAN MARTIN</v>
          </cell>
          <cell r="C58" t="str">
            <v>SAUCE</v>
          </cell>
        </row>
        <row r="59">
          <cell r="B59" t="str">
            <v>SAN MARTIN</v>
          </cell>
          <cell r="C59" t="str">
            <v>TARAPOTO</v>
          </cell>
        </row>
        <row r="60">
          <cell r="B60"/>
          <cell r="C60" t="str">
            <v>TOCACHE.</v>
          </cell>
        </row>
        <row r="61">
          <cell r="B61" t="str">
            <v>TOCACHE</v>
          </cell>
          <cell r="C61" t="str">
            <v>NUEVO PROGRESO</v>
          </cell>
        </row>
        <row r="62">
          <cell r="B62" t="str">
            <v>TOCACHE</v>
          </cell>
          <cell r="C62" t="str">
            <v>POLVORA</v>
          </cell>
        </row>
        <row r="63">
          <cell r="B63" t="str">
            <v>TOCACHE</v>
          </cell>
          <cell r="C63" t="str">
            <v>TOCACHE</v>
          </cell>
        </row>
        <row r="64">
          <cell r="B64" t="str">
            <v>TOCACHE</v>
          </cell>
          <cell r="C64" t="str">
            <v>UCHIZA</v>
          </cell>
        </row>
        <row r="65">
          <cell r="B65" t="str">
            <v>REGION</v>
          </cell>
          <cell r="C65" t="str">
            <v>REGION</v>
          </cell>
        </row>
      </sheetData>
      <sheetData sheetId="8"/>
      <sheetData sheetId="9"/>
      <sheetData sheetId="10"/>
      <sheetData sheetId="11"/>
      <sheetData sheetId="12"/>
      <sheetData sheetId="13">
        <row r="17">
          <cell r="A17" t="str">
            <v>BELLAVISTA</v>
          </cell>
        </row>
      </sheetData>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Glosario"/>
      <sheetName val="FC"/>
      <sheetName val="Indicadores"/>
      <sheetName val="F1"/>
      <sheetName val="F2"/>
      <sheetName val="Tablero de mando"/>
      <sheetName val="Performance"/>
      <sheetName val="Graficos"/>
      <sheetName val="L&amp;D"/>
    </sheetNames>
    <sheetDataSet>
      <sheetData sheetId="0" refreshError="1"/>
      <sheetData sheetId="1" refreshError="1"/>
      <sheetData sheetId="2" refreshError="1"/>
      <sheetData sheetId="3" refreshError="1"/>
      <sheetData sheetId="4">
        <row r="6">
          <cell r="D6">
            <v>519</v>
          </cell>
        </row>
        <row r="16">
          <cell r="B16">
            <v>2</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00B050"/>
  </sheetPr>
  <dimension ref="A1:AA87"/>
  <sheetViews>
    <sheetView zoomScale="130" zoomScaleNormal="130" workbookViewId="0">
      <selection activeCell="B14" sqref="B14"/>
    </sheetView>
  </sheetViews>
  <sheetFormatPr baseColWidth="10" defaultRowHeight="12.75" x14ac:dyDescent="0.2"/>
  <cols>
    <col min="1" max="1" width="4.28515625" style="177" customWidth="1"/>
    <col min="2" max="2" width="12.7109375" style="177" customWidth="1"/>
    <col min="3" max="3" width="4.28515625" style="177" customWidth="1"/>
    <col min="4" max="4" width="5.7109375" style="34" customWidth="1"/>
    <col min="5" max="10" width="11.42578125" style="34"/>
    <col min="11" max="11" width="13.85546875" style="34" customWidth="1"/>
    <col min="12" max="12" width="11.42578125" style="34"/>
    <col min="13" max="13" width="42.140625" style="34" customWidth="1"/>
    <col min="14" max="14" width="4.28515625" style="177" customWidth="1"/>
    <col min="15" max="15" width="13" style="177" customWidth="1"/>
    <col min="16" max="21" width="11.42578125" style="177"/>
    <col min="22" max="27" width="11.42578125" style="40"/>
    <col min="28" max="16384" width="11.42578125" style="34"/>
  </cols>
  <sheetData>
    <row r="1" spans="1:27" s="39" customFormat="1" ht="38.25" customHeight="1" x14ac:dyDescent="0.2">
      <c r="A1" s="177"/>
      <c r="B1" s="177"/>
      <c r="C1" s="553" t="s">
        <v>260</v>
      </c>
      <c r="D1" s="553"/>
      <c r="E1" s="553"/>
      <c r="F1" s="553"/>
      <c r="G1" s="553"/>
      <c r="H1" s="553"/>
      <c r="I1" s="553"/>
      <c r="J1" s="553"/>
      <c r="K1" s="553"/>
      <c r="L1" s="553"/>
      <c r="M1" s="553"/>
      <c r="N1" s="553"/>
      <c r="O1" s="176"/>
      <c r="P1" s="177"/>
      <c r="Q1" s="177"/>
      <c r="R1" s="177"/>
      <c r="S1" s="177"/>
      <c r="T1" s="177"/>
      <c r="U1" s="177"/>
      <c r="V1" s="40"/>
      <c r="W1" s="40"/>
      <c r="X1" s="40"/>
      <c r="Y1" s="40"/>
      <c r="Z1" s="40"/>
      <c r="AA1" s="40"/>
    </row>
    <row r="2" spans="1:27" s="38" customFormat="1" ht="11.25" customHeight="1" x14ac:dyDescent="0.2">
      <c r="A2" s="177"/>
      <c r="B2" s="177"/>
      <c r="C2" s="177"/>
      <c r="D2" s="554"/>
      <c r="E2" s="554"/>
      <c r="F2" s="554"/>
      <c r="G2" s="554"/>
      <c r="H2" s="554"/>
      <c r="I2" s="554"/>
      <c r="J2" s="554"/>
      <c r="K2" s="554"/>
      <c r="L2" s="554"/>
      <c r="M2" s="554"/>
      <c r="N2" s="177"/>
      <c r="O2" s="177"/>
      <c r="P2" s="177"/>
      <c r="Q2" s="177"/>
      <c r="R2" s="177"/>
      <c r="S2" s="177"/>
      <c r="T2" s="177"/>
      <c r="U2" s="177"/>
      <c r="V2" s="40"/>
      <c r="W2" s="40"/>
      <c r="X2" s="40"/>
      <c r="Y2" s="40"/>
      <c r="Z2" s="40"/>
      <c r="AA2" s="40"/>
    </row>
    <row r="3" spans="1:27" s="33" customFormat="1" ht="27.75" x14ac:dyDescent="0.4">
      <c r="A3" s="177"/>
      <c r="B3" s="177"/>
      <c r="C3" s="177"/>
      <c r="D3" s="556"/>
      <c r="E3" s="556"/>
      <c r="F3" s="556"/>
      <c r="G3" s="556"/>
      <c r="H3" s="556"/>
      <c r="I3" s="556"/>
      <c r="J3" s="556"/>
      <c r="K3" s="556"/>
      <c r="L3" s="556"/>
      <c r="M3" s="556"/>
      <c r="N3" s="177"/>
      <c r="O3" s="177"/>
      <c r="P3" s="177"/>
      <c r="Q3" s="177"/>
      <c r="R3" s="177"/>
      <c r="S3" s="177"/>
      <c r="T3" s="177"/>
      <c r="U3" s="177"/>
      <c r="V3" s="40"/>
      <c r="W3" s="40"/>
      <c r="X3" s="40"/>
      <c r="Y3" s="40"/>
      <c r="Z3" s="40"/>
      <c r="AA3" s="40"/>
    </row>
    <row r="4" spans="1:27" ht="8.25" customHeight="1" x14ac:dyDescent="0.2">
      <c r="D4" s="179"/>
      <c r="E4" s="179"/>
      <c r="F4" s="179"/>
      <c r="G4" s="179"/>
      <c r="H4" s="179"/>
      <c r="I4" s="179"/>
      <c r="J4" s="179"/>
      <c r="K4" s="179"/>
      <c r="L4" s="179"/>
      <c r="M4" s="179"/>
    </row>
    <row r="5" spans="1:27" ht="29.25" customHeight="1" x14ac:dyDescent="0.45">
      <c r="D5" s="558" t="s">
        <v>8</v>
      </c>
      <c r="E5" s="558"/>
      <c r="F5" s="558"/>
      <c r="G5" s="558"/>
      <c r="H5" s="558"/>
      <c r="I5" s="558"/>
      <c r="J5" s="558"/>
      <c r="K5" s="558"/>
      <c r="L5" s="558"/>
      <c r="M5" s="558"/>
    </row>
    <row r="6" spans="1:27" ht="5.25" customHeight="1" x14ac:dyDescent="0.2">
      <c r="D6" s="179"/>
      <c r="E6" s="179"/>
      <c r="F6" s="179"/>
      <c r="G6" s="179"/>
      <c r="H6" s="179"/>
      <c r="I6" s="179"/>
      <c r="J6" s="179"/>
      <c r="K6" s="179"/>
      <c r="L6" s="179"/>
      <c r="M6" s="179"/>
    </row>
    <row r="7" spans="1:27" s="33" customFormat="1" ht="33.75" x14ac:dyDescent="0.5">
      <c r="A7" s="177"/>
      <c r="B7" s="177"/>
      <c r="C7" s="177"/>
      <c r="D7" s="557" t="s">
        <v>65</v>
      </c>
      <c r="E7" s="557"/>
      <c r="F7" s="557"/>
      <c r="G7" s="557"/>
      <c r="H7" s="557"/>
      <c r="I7" s="557"/>
      <c r="J7" s="557"/>
      <c r="K7" s="557"/>
      <c r="L7" s="557"/>
      <c r="M7" s="557"/>
      <c r="N7" s="177"/>
      <c r="O7" s="177"/>
      <c r="P7" s="177"/>
      <c r="Q7" s="177"/>
      <c r="R7" s="177"/>
      <c r="S7" s="177"/>
      <c r="T7" s="177"/>
      <c r="U7" s="177"/>
      <c r="V7" s="40"/>
      <c r="W7" s="40"/>
      <c r="X7" s="40"/>
      <c r="Y7" s="40"/>
      <c r="Z7" s="40"/>
      <c r="AA7" s="40"/>
    </row>
    <row r="8" spans="1:27" ht="10.5" customHeight="1" x14ac:dyDescent="0.2">
      <c r="D8" s="180"/>
      <c r="E8" s="180"/>
      <c r="F8" s="180"/>
      <c r="G8" s="180"/>
      <c r="H8" s="180"/>
      <c r="I8" s="180"/>
      <c r="J8" s="180"/>
      <c r="K8" s="180"/>
      <c r="L8" s="180"/>
      <c r="M8" s="180"/>
    </row>
    <row r="9" spans="1:27" s="41" customFormat="1" ht="25.5" customHeight="1" x14ac:dyDescent="0.3">
      <c r="A9" s="178"/>
      <c r="B9" s="178"/>
      <c r="C9" s="178"/>
      <c r="D9" s="181" t="s">
        <v>9</v>
      </c>
      <c r="E9" s="182" t="s">
        <v>288</v>
      </c>
      <c r="F9" s="183"/>
      <c r="G9" s="184"/>
      <c r="H9" s="184"/>
      <c r="I9" s="184"/>
      <c r="J9" s="184"/>
      <c r="K9" s="184"/>
      <c r="L9" s="184"/>
      <c r="M9" s="184"/>
      <c r="N9" s="178"/>
      <c r="O9" s="178"/>
      <c r="P9" s="177"/>
      <c r="Q9" s="177"/>
      <c r="R9" s="178"/>
      <c r="S9" s="178"/>
      <c r="T9" s="178"/>
      <c r="U9" s="178"/>
      <c r="V9" s="42"/>
      <c r="W9" s="42"/>
      <c r="X9" s="42"/>
      <c r="Y9" s="42"/>
      <c r="Z9" s="42"/>
      <c r="AA9" s="42"/>
    </row>
    <row r="10" spans="1:27" s="41" customFormat="1" ht="25.5" customHeight="1" x14ac:dyDescent="0.3">
      <c r="A10" s="178"/>
      <c r="B10" s="178"/>
      <c r="C10" s="178"/>
      <c r="D10" s="181" t="s">
        <v>10</v>
      </c>
      <c r="E10" s="182" t="s">
        <v>110</v>
      </c>
      <c r="F10" s="183"/>
      <c r="G10" s="184"/>
      <c r="H10" s="184"/>
      <c r="I10" s="184"/>
      <c r="J10" s="184"/>
      <c r="K10" s="184"/>
      <c r="L10" s="184"/>
      <c r="M10" s="184"/>
      <c r="N10" s="178"/>
      <c r="O10" s="178"/>
      <c r="P10" s="177"/>
      <c r="Q10" s="177"/>
      <c r="R10" s="178"/>
      <c r="S10" s="178"/>
      <c r="T10" s="178"/>
      <c r="U10" s="178"/>
      <c r="V10" s="42"/>
      <c r="W10" s="42"/>
      <c r="X10" s="42"/>
      <c r="Y10" s="42"/>
      <c r="Z10" s="42"/>
      <c r="AA10" s="42"/>
    </row>
    <row r="11" spans="1:27" s="41" customFormat="1" ht="25.5" customHeight="1" x14ac:dyDescent="0.3">
      <c r="A11" s="178"/>
      <c r="B11" s="178"/>
      <c r="C11" s="178"/>
      <c r="D11" s="181" t="s">
        <v>11</v>
      </c>
      <c r="E11" s="182" t="s">
        <v>115</v>
      </c>
      <c r="F11" s="183"/>
      <c r="G11" s="184"/>
      <c r="H11" s="184"/>
      <c r="I11" s="184"/>
      <c r="J11" s="184"/>
      <c r="K11" s="184"/>
      <c r="L11" s="184"/>
      <c r="M11" s="184"/>
      <c r="N11" s="178"/>
      <c r="O11" s="178"/>
      <c r="P11" s="177"/>
      <c r="Q11" s="177"/>
      <c r="R11" s="178"/>
      <c r="S11" s="178"/>
      <c r="T11" s="178"/>
      <c r="U11" s="178"/>
      <c r="V11" s="42"/>
      <c r="W11" s="42"/>
      <c r="X11" s="42"/>
      <c r="Y11" s="42"/>
      <c r="Z11" s="42"/>
      <c r="AA11" s="42"/>
    </row>
    <row r="12" spans="1:27" s="41" customFormat="1" ht="25.5" customHeight="1" x14ac:dyDescent="0.3">
      <c r="A12" s="178"/>
      <c r="B12" s="178"/>
      <c r="C12" s="178"/>
      <c r="D12" s="181" t="s">
        <v>27</v>
      </c>
      <c r="E12" s="182" t="s">
        <v>111</v>
      </c>
      <c r="F12" s="183"/>
      <c r="G12" s="184"/>
      <c r="H12" s="184"/>
      <c r="I12" s="184"/>
      <c r="J12" s="184"/>
      <c r="K12" s="184"/>
      <c r="L12" s="184"/>
      <c r="M12" s="184"/>
      <c r="N12" s="178"/>
      <c r="O12" s="178"/>
      <c r="P12" s="177"/>
      <c r="Q12" s="177"/>
      <c r="R12" s="178"/>
      <c r="S12" s="178"/>
      <c r="T12" s="178"/>
      <c r="U12" s="178"/>
      <c r="V12" s="42"/>
      <c r="W12" s="42"/>
      <c r="X12" s="42"/>
      <c r="Y12" s="42"/>
      <c r="Z12" s="42"/>
      <c r="AA12" s="42"/>
    </row>
    <row r="13" spans="1:27" s="41" customFormat="1" ht="25.5" customHeight="1" x14ac:dyDescent="0.3">
      <c r="A13" s="178"/>
      <c r="B13" s="178"/>
      <c r="C13" s="178"/>
      <c r="D13" s="181" t="s">
        <v>28</v>
      </c>
      <c r="E13" s="182" t="s">
        <v>114</v>
      </c>
      <c r="F13" s="183"/>
      <c r="G13" s="184"/>
      <c r="H13" s="184"/>
      <c r="I13" s="184"/>
      <c r="J13" s="184"/>
      <c r="K13" s="184"/>
      <c r="L13" s="184"/>
      <c r="M13" s="184"/>
      <c r="N13" s="178"/>
      <c r="O13" s="178"/>
      <c r="P13" s="177"/>
      <c r="Q13" s="177"/>
      <c r="R13" s="178"/>
      <c r="S13" s="178"/>
      <c r="T13" s="178"/>
      <c r="U13" s="178"/>
      <c r="V13" s="42"/>
      <c r="W13" s="42"/>
      <c r="X13" s="42"/>
      <c r="Y13" s="42"/>
      <c r="Z13" s="42"/>
      <c r="AA13" s="42"/>
    </row>
    <row r="14" spans="1:27" s="41" customFormat="1" ht="25.5" customHeight="1" x14ac:dyDescent="0.3">
      <c r="A14" s="178"/>
      <c r="B14" s="178"/>
      <c r="C14" s="178"/>
      <c r="D14" s="181" t="s">
        <v>42</v>
      </c>
      <c r="E14" s="182" t="s">
        <v>112</v>
      </c>
      <c r="F14" s="183"/>
      <c r="G14" s="184"/>
      <c r="H14" s="184"/>
      <c r="I14" s="184"/>
      <c r="J14" s="184"/>
      <c r="K14" s="184"/>
      <c r="L14" s="184"/>
      <c r="M14" s="184"/>
      <c r="N14" s="178"/>
      <c r="O14" s="178"/>
      <c r="P14" s="177"/>
      <c r="Q14" s="177"/>
      <c r="R14" s="178"/>
      <c r="S14" s="178"/>
      <c r="T14" s="178"/>
      <c r="U14" s="178"/>
      <c r="V14" s="42"/>
      <c r="W14" s="42"/>
      <c r="X14" s="42"/>
      <c r="Y14" s="42"/>
      <c r="Z14" s="42"/>
      <c r="AA14" s="42"/>
    </row>
    <row r="15" spans="1:27" s="41" customFormat="1" ht="25.5" customHeight="1" x14ac:dyDescent="0.3">
      <c r="A15" s="178"/>
      <c r="B15" s="178"/>
      <c r="C15" s="178"/>
      <c r="D15" s="181" t="s">
        <v>109</v>
      </c>
      <c r="E15" s="182" t="s">
        <v>43</v>
      </c>
      <c r="F15" s="183"/>
      <c r="G15" s="184"/>
      <c r="H15" s="184"/>
      <c r="I15" s="184"/>
      <c r="J15" s="184"/>
      <c r="K15" s="184"/>
      <c r="L15" s="184"/>
      <c r="M15" s="184"/>
      <c r="N15" s="178"/>
      <c r="O15" s="178"/>
      <c r="P15" s="177"/>
      <c r="Q15" s="177"/>
      <c r="R15" s="178"/>
      <c r="S15" s="178"/>
      <c r="T15" s="178"/>
      <c r="U15" s="178"/>
      <c r="V15" s="42"/>
      <c r="W15" s="42"/>
      <c r="X15" s="42"/>
      <c r="Y15" s="42"/>
      <c r="Z15" s="42"/>
      <c r="AA15" s="42"/>
    </row>
    <row r="16" spans="1:27" ht="23.25" x14ac:dyDescent="0.35">
      <c r="D16" s="555"/>
      <c r="E16" s="555"/>
      <c r="F16" s="555"/>
      <c r="G16" s="555"/>
      <c r="H16" s="555"/>
      <c r="I16" s="555"/>
      <c r="J16" s="555"/>
      <c r="K16" s="555"/>
      <c r="L16" s="555"/>
      <c r="M16" s="555"/>
    </row>
    <row r="17" spans="4:13" x14ac:dyDescent="0.2">
      <c r="D17" s="180"/>
      <c r="E17" s="180"/>
      <c r="F17" s="180"/>
      <c r="G17" s="180"/>
      <c r="H17" s="180"/>
      <c r="I17" s="180"/>
      <c r="J17" s="180"/>
      <c r="K17" s="180"/>
      <c r="L17" s="180"/>
      <c r="M17" s="180"/>
    </row>
    <row r="18" spans="4:13" x14ac:dyDescent="0.2">
      <c r="D18" s="180"/>
      <c r="E18" s="180"/>
      <c r="F18" s="180"/>
      <c r="G18" s="180"/>
      <c r="H18" s="180"/>
      <c r="I18" s="180"/>
      <c r="J18" s="180"/>
      <c r="K18" s="180"/>
      <c r="L18" s="180"/>
      <c r="M18" s="180"/>
    </row>
    <row r="19" spans="4:13" x14ac:dyDescent="0.2">
      <c r="D19" s="180"/>
      <c r="E19" s="180"/>
      <c r="F19" s="180"/>
      <c r="G19" s="180"/>
      <c r="H19" s="180"/>
      <c r="I19" s="180"/>
      <c r="J19" s="180"/>
      <c r="K19" s="180"/>
      <c r="L19" s="180"/>
      <c r="M19" s="180"/>
    </row>
    <row r="20" spans="4:13" x14ac:dyDescent="0.2">
      <c r="D20" s="180"/>
      <c r="E20" s="180"/>
      <c r="F20" s="180"/>
      <c r="G20" s="180"/>
      <c r="H20" s="180"/>
      <c r="I20" s="180"/>
      <c r="J20" s="180"/>
      <c r="K20" s="180"/>
      <c r="L20" s="180"/>
      <c r="M20" s="180"/>
    </row>
    <row r="21" spans="4:13" x14ac:dyDescent="0.2">
      <c r="D21" s="180"/>
      <c r="E21" s="180"/>
      <c r="F21" s="180"/>
      <c r="G21" s="180"/>
      <c r="H21" s="180"/>
      <c r="I21" s="180"/>
      <c r="J21" s="180"/>
      <c r="K21" s="180"/>
      <c r="L21" s="180"/>
      <c r="M21" s="180"/>
    </row>
    <row r="22" spans="4:13" ht="26.25" customHeight="1" x14ac:dyDescent="0.2">
      <c r="D22" s="180"/>
      <c r="E22" s="180"/>
      <c r="F22" s="180"/>
      <c r="G22" s="180"/>
      <c r="H22" s="180"/>
      <c r="I22" s="180"/>
      <c r="J22" s="180"/>
      <c r="K22" s="180"/>
      <c r="L22" s="180"/>
      <c r="M22" s="180"/>
    </row>
    <row r="23" spans="4:13" s="177" customFormat="1" x14ac:dyDescent="0.2"/>
    <row r="24" spans="4:13" s="177" customFormat="1" x14ac:dyDescent="0.2"/>
    <row r="25" spans="4:13" s="177" customFormat="1" x14ac:dyDescent="0.2"/>
    <row r="26" spans="4:13" s="177" customFormat="1" x14ac:dyDescent="0.2"/>
    <row r="27" spans="4:13" s="177" customFormat="1" x14ac:dyDescent="0.2"/>
    <row r="28" spans="4:13" s="177" customFormat="1" x14ac:dyDescent="0.2"/>
    <row r="29" spans="4:13" s="177" customFormat="1" x14ac:dyDescent="0.2"/>
    <row r="30" spans="4:13" s="177" customFormat="1" x14ac:dyDescent="0.2"/>
    <row r="31" spans="4:13" s="177" customFormat="1" x14ac:dyDescent="0.2"/>
    <row r="32" spans="4:13" s="177" customFormat="1" x14ac:dyDescent="0.2"/>
    <row r="33" s="177" customFormat="1" x14ac:dyDescent="0.2"/>
    <row r="34" s="177" customFormat="1" x14ac:dyDescent="0.2"/>
    <row r="35" s="177" customFormat="1" x14ac:dyDescent="0.2"/>
    <row r="36" s="177" customFormat="1" x14ac:dyDescent="0.2"/>
    <row r="37" s="177" customFormat="1" x14ac:dyDescent="0.2"/>
    <row r="38" s="177" customFormat="1" x14ac:dyDescent="0.2"/>
    <row r="39" s="177" customFormat="1" x14ac:dyDescent="0.2"/>
    <row r="40" s="177" customFormat="1" x14ac:dyDescent="0.2"/>
    <row r="41" s="177" customFormat="1" x14ac:dyDescent="0.2"/>
    <row r="42" s="177" customFormat="1" x14ac:dyDescent="0.2"/>
    <row r="43" s="177" customFormat="1" x14ac:dyDescent="0.2"/>
    <row r="44" s="177" customFormat="1" x14ac:dyDescent="0.2"/>
    <row r="45" s="177" customFormat="1" x14ac:dyDescent="0.2"/>
    <row r="46" s="177" customFormat="1" x14ac:dyDescent="0.2"/>
    <row r="47" s="177" customFormat="1" x14ac:dyDescent="0.2"/>
    <row r="48" s="177" customFormat="1" x14ac:dyDescent="0.2"/>
    <row r="49" spans="1:21" s="177" customFormat="1" x14ac:dyDescent="0.2"/>
    <row r="50" spans="1:21" s="177" customFormat="1" x14ac:dyDescent="0.2"/>
    <row r="51" spans="1:21" s="40" customFormat="1" x14ac:dyDescent="0.2">
      <c r="A51" s="177"/>
      <c r="B51" s="177"/>
      <c r="C51" s="177"/>
      <c r="N51" s="177"/>
      <c r="O51" s="177"/>
      <c r="P51" s="177"/>
      <c r="Q51" s="177"/>
      <c r="R51" s="177"/>
      <c r="S51" s="177"/>
      <c r="T51" s="177"/>
      <c r="U51" s="177"/>
    </row>
    <row r="52" spans="1:21" s="40" customFormat="1" x14ac:dyDescent="0.2">
      <c r="A52" s="177"/>
      <c r="B52" s="177"/>
      <c r="C52" s="177"/>
      <c r="N52" s="177"/>
      <c r="O52" s="177"/>
      <c r="P52" s="177"/>
      <c r="Q52" s="177"/>
      <c r="R52" s="177"/>
      <c r="S52" s="177"/>
      <c r="T52" s="177"/>
      <c r="U52" s="177"/>
    </row>
    <row r="53" spans="1:21" s="40" customFormat="1" x14ac:dyDescent="0.2">
      <c r="A53" s="177"/>
      <c r="B53" s="177"/>
      <c r="C53" s="177"/>
      <c r="N53" s="177"/>
      <c r="O53" s="177"/>
      <c r="P53" s="177"/>
      <c r="Q53" s="177"/>
      <c r="R53" s="177"/>
      <c r="S53" s="177"/>
      <c r="T53" s="177"/>
      <c r="U53" s="177"/>
    </row>
    <row r="54" spans="1:21" s="40" customFormat="1" x14ac:dyDescent="0.2">
      <c r="A54" s="177"/>
      <c r="B54" s="177"/>
      <c r="C54" s="177"/>
      <c r="N54" s="177"/>
      <c r="O54" s="177"/>
      <c r="P54" s="177"/>
      <c r="Q54" s="177"/>
      <c r="R54" s="177"/>
      <c r="S54" s="177"/>
      <c r="T54" s="177"/>
      <c r="U54" s="177"/>
    </row>
    <row r="55" spans="1:21" s="40" customFormat="1" x14ac:dyDescent="0.2">
      <c r="A55" s="177"/>
      <c r="B55" s="177"/>
      <c r="C55" s="177"/>
      <c r="N55" s="177"/>
      <c r="O55" s="177"/>
      <c r="P55" s="177"/>
      <c r="Q55" s="177"/>
      <c r="R55" s="177"/>
      <c r="S55" s="177"/>
      <c r="T55" s="177"/>
      <c r="U55" s="177"/>
    </row>
    <row r="56" spans="1:21" s="40" customFormat="1" x14ac:dyDescent="0.2">
      <c r="A56" s="177"/>
      <c r="B56" s="177"/>
      <c r="C56" s="177"/>
      <c r="N56" s="177"/>
      <c r="O56" s="177"/>
      <c r="P56" s="177"/>
      <c r="Q56" s="177"/>
      <c r="R56" s="177"/>
      <c r="S56" s="177"/>
      <c r="T56" s="177"/>
      <c r="U56" s="177"/>
    </row>
    <row r="57" spans="1:21" s="40" customFormat="1" x14ac:dyDescent="0.2">
      <c r="A57" s="177"/>
      <c r="B57" s="177"/>
      <c r="C57" s="177"/>
      <c r="N57" s="177"/>
      <c r="O57" s="177"/>
      <c r="P57" s="177"/>
      <c r="Q57" s="177"/>
      <c r="R57" s="177"/>
      <c r="S57" s="177"/>
      <c r="T57" s="177"/>
      <c r="U57" s="177"/>
    </row>
    <row r="58" spans="1:21" s="40" customFormat="1" x14ac:dyDescent="0.2">
      <c r="A58" s="177"/>
      <c r="B58" s="177"/>
      <c r="C58" s="177"/>
      <c r="N58" s="177"/>
      <c r="O58" s="177"/>
      <c r="P58" s="177"/>
      <c r="Q58" s="177"/>
      <c r="R58" s="177"/>
      <c r="S58" s="177"/>
      <c r="T58" s="177"/>
      <c r="U58" s="177"/>
    </row>
    <row r="59" spans="1:21" s="40" customFormat="1" x14ac:dyDescent="0.2">
      <c r="A59" s="177"/>
      <c r="B59" s="177"/>
      <c r="C59" s="177"/>
      <c r="N59" s="177"/>
      <c r="O59" s="177"/>
      <c r="P59" s="177"/>
      <c r="Q59" s="177"/>
      <c r="R59" s="177"/>
      <c r="S59" s="177"/>
      <c r="T59" s="177"/>
      <c r="U59" s="177"/>
    </row>
    <row r="60" spans="1:21" s="40" customFormat="1" x14ac:dyDescent="0.2">
      <c r="A60" s="177"/>
      <c r="B60" s="177"/>
      <c r="C60" s="177"/>
      <c r="N60" s="177"/>
      <c r="O60" s="177"/>
      <c r="P60" s="177"/>
      <c r="Q60" s="177"/>
      <c r="R60" s="177"/>
      <c r="S60" s="177"/>
      <c r="T60" s="177"/>
      <c r="U60" s="177"/>
    </row>
    <row r="61" spans="1:21" s="40" customFormat="1" x14ac:dyDescent="0.2">
      <c r="A61" s="177"/>
      <c r="B61" s="177"/>
      <c r="C61" s="177"/>
      <c r="N61" s="177"/>
      <c r="O61" s="177"/>
      <c r="P61" s="177"/>
      <c r="Q61" s="177"/>
      <c r="R61" s="177"/>
      <c r="S61" s="177"/>
      <c r="T61" s="177"/>
      <c r="U61" s="177"/>
    </row>
    <row r="62" spans="1:21" s="40" customFormat="1" x14ac:dyDescent="0.2">
      <c r="A62" s="177"/>
      <c r="B62" s="177"/>
      <c r="C62" s="177"/>
      <c r="N62" s="177"/>
      <c r="O62" s="177"/>
      <c r="P62" s="177"/>
      <c r="Q62" s="177"/>
      <c r="R62" s="177"/>
      <c r="S62" s="177"/>
      <c r="T62" s="177"/>
      <c r="U62" s="177"/>
    </row>
    <row r="63" spans="1:21" s="40" customFormat="1" x14ac:dyDescent="0.2">
      <c r="A63" s="177"/>
      <c r="B63" s="177"/>
      <c r="C63" s="177"/>
      <c r="N63" s="177"/>
      <c r="O63" s="177"/>
      <c r="P63" s="177"/>
      <c r="Q63" s="177"/>
      <c r="R63" s="177"/>
      <c r="S63" s="177"/>
      <c r="T63" s="177"/>
      <c r="U63" s="177"/>
    </row>
    <row r="64" spans="1:21" s="40" customFormat="1" x14ac:dyDescent="0.2">
      <c r="A64" s="177"/>
      <c r="B64" s="177"/>
      <c r="C64" s="177"/>
      <c r="N64" s="177"/>
      <c r="O64" s="177"/>
      <c r="P64" s="177"/>
      <c r="Q64" s="177"/>
      <c r="R64" s="177"/>
      <c r="S64" s="177"/>
      <c r="T64" s="177"/>
      <c r="U64" s="177"/>
    </row>
    <row r="65" spans="1:21" s="40" customFormat="1" x14ac:dyDescent="0.2">
      <c r="A65" s="177"/>
      <c r="B65" s="177"/>
      <c r="C65" s="177"/>
      <c r="N65" s="177"/>
      <c r="O65" s="177"/>
      <c r="P65" s="177"/>
      <c r="Q65" s="177"/>
      <c r="R65" s="177"/>
      <c r="S65" s="177"/>
      <c r="T65" s="177"/>
      <c r="U65" s="177"/>
    </row>
    <row r="66" spans="1:21" s="40" customFormat="1" x14ac:dyDescent="0.2">
      <c r="A66" s="177"/>
      <c r="B66" s="177"/>
      <c r="C66" s="177"/>
      <c r="N66" s="177"/>
      <c r="O66" s="177"/>
      <c r="P66" s="177"/>
      <c r="Q66" s="177"/>
      <c r="R66" s="177"/>
      <c r="S66" s="177"/>
      <c r="T66" s="177"/>
      <c r="U66" s="177"/>
    </row>
    <row r="67" spans="1:21" s="40" customFormat="1" x14ac:dyDescent="0.2">
      <c r="A67" s="177"/>
      <c r="B67" s="177"/>
      <c r="C67" s="177"/>
      <c r="N67" s="177"/>
      <c r="O67" s="177"/>
      <c r="P67" s="177"/>
      <c r="Q67" s="177"/>
      <c r="R67" s="177"/>
      <c r="S67" s="177"/>
      <c r="T67" s="177"/>
      <c r="U67" s="177"/>
    </row>
    <row r="68" spans="1:21" s="40" customFormat="1" x14ac:dyDescent="0.2">
      <c r="A68" s="177"/>
      <c r="B68" s="177"/>
      <c r="C68" s="177"/>
      <c r="N68" s="177"/>
      <c r="O68" s="177"/>
      <c r="P68" s="177"/>
      <c r="Q68" s="177"/>
      <c r="R68" s="177"/>
      <c r="S68" s="177"/>
      <c r="T68" s="177"/>
      <c r="U68" s="177"/>
    </row>
    <row r="69" spans="1:21" s="40" customFormat="1" x14ac:dyDescent="0.2">
      <c r="A69" s="177"/>
      <c r="B69" s="177"/>
      <c r="C69" s="177"/>
      <c r="N69" s="177"/>
      <c r="O69" s="177"/>
      <c r="P69" s="177"/>
      <c r="Q69" s="177"/>
      <c r="R69" s="177"/>
      <c r="S69" s="177"/>
      <c r="T69" s="177"/>
      <c r="U69" s="177"/>
    </row>
    <row r="70" spans="1:21" s="40" customFormat="1" x14ac:dyDescent="0.2">
      <c r="A70" s="177"/>
      <c r="B70" s="177"/>
      <c r="C70" s="177"/>
      <c r="N70" s="177"/>
      <c r="O70" s="177"/>
      <c r="P70" s="177"/>
      <c r="Q70" s="177"/>
      <c r="R70" s="177"/>
      <c r="S70" s="177"/>
      <c r="T70" s="177"/>
      <c r="U70" s="177"/>
    </row>
    <row r="71" spans="1:21" s="40" customFormat="1" x14ac:dyDescent="0.2">
      <c r="A71" s="177"/>
      <c r="B71" s="177"/>
      <c r="C71" s="177"/>
      <c r="N71" s="177"/>
      <c r="O71" s="177"/>
      <c r="P71" s="177"/>
      <c r="Q71" s="177"/>
      <c r="R71" s="177"/>
      <c r="S71" s="177"/>
      <c r="T71" s="177"/>
      <c r="U71" s="177"/>
    </row>
    <row r="72" spans="1:21" s="40" customFormat="1" x14ac:dyDescent="0.2">
      <c r="A72" s="177"/>
      <c r="B72" s="177"/>
      <c r="C72" s="177"/>
      <c r="N72" s="177"/>
      <c r="O72" s="177"/>
      <c r="P72" s="177"/>
      <c r="Q72" s="177"/>
      <c r="R72" s="177"/>
      <c r="S72" s="177"/>
      <c r="T72" s="177"/>
      <c r="U72" s="177"/>
    </row>
    <row r="73" spans="1:21" s="40" customFormat="1" x14ac:dyDescent="0.2">
      <c r="A73" s="177"/>
      <c r="B73" s="177"/>
      <c r="C73" s="177"/>
      <c r="N73" s="177"/>
      <c r="O73" s="177"/>
      <c r="P73" s="177"/>
      <c r="Q73" s="177"/>
      <c r="R73" s="177"/>
      <c r="S73" s="177"/>
      <c r="T73" s="177"/>
      <c r="U73" s="177"/>
    </row>
    <row r="74" spans="1:21" s="40" customFormat="1" x14ac:dyDescent="0.2">
      <c r="A74" s="177"/>
      <c r="B74" s="177"/>
      <c r="C74" s="177"/>
      <c r="N74" s="177"/>
      <c r="O74" s="177"/>
      <c r="P74" s="177"/>
      <c r="Q74" s="177"/>
      <c r="R74" s="177"/>
      <c r="S74" s="177"/>
      <c r="T74" s="177"/>
      <c r="U74" s="177"/>
    </row>
    <row r="75" spans="1:21" s="40" customFormat="1" x14ac:dyDescent="0.2">
      <c r="A75" s="177"/>
      <c r="B75" s="177"/>
      <c r="C75" s="177"/>
      <c r="N75" s="177"/>
      <c r="O75" s="177"/>
      <c r="P75" s="177"/>
      <c r="Q75" s="177"/>
      <c r="R75" s="177"/>
      <c r="S75" s="177"/>
      <c r="T75" s="177"/>
      <c r="U75" s="177"/>
    </row>
    <row r="76" spans="1:21" s="40" customFormat="1" x14ac:dyDescent="0.2">
      <c r="A76" s="177"/>
      <c r="B76" s="177"/>
      <c r="C76" s="177"/>
      <c r="N76" s="177"/>
      <c r="O76" s="177"/>
      <c r="P76" s="177"/>
      <c r="Q76" s="177"/>
      <c r="R76" s="177"/>
      <c r="S76" s="177"/>
      <c r="T76" s="177"/>
      <c r="U76" s="177"/>
    </row>
    <row r="77" spans="1:21" s="40" customFormat="1" x14ac:dyDescent="0.2">
      <c r="A77" s="177"/>
      <c r="B77" s="177"/>
      <c r="C77" s="177"/>
      <c r="N77" s="177"/>
      <c r="O77" s="177"/>
      <c r="P77" s="177"/>
      <c r="Q77" s="177"/>
      <c r="R77" s="177"/>
      <c r="S77" s="177"/>
      <c r="T77" s="177"/>
      <c r="U77" s="177"/>
    </row>
    <row r="78" spans="1:21" s="40" customFormat="1" x14ac:dyDescent="0.2">
      <c r="A78" s="177"/>
      <c r="B78" s="177"/>
      <c r="C78" s="177"/>
      <c r="N78" s="177"/>
      <c r="O78" s="177"/>
      <c r="P78" s="177"/>
      <c r="Q78" s="177"/>
      <c r="R78" s="177"/>
      <c r="S78" s="177"/>
      <c r="T78" s="177"/>
      <c r="U78" s="177"/>
    </row>
    <row r="79" spans="1:21" s="40" customFormat="1" x14ac:dyDescent="0.2">
      <c r="A79" s="177"/>
      <c r="B79" s="177"/>
      <c r="C79" s="177"/>
      <c r="N79" s="177"/>
      <c r="O79" s="177"/>
      <c r="P79" s="177"/>
      <c r="Q79" s="177"/>
      <c r="R79" s="177"/>
      <c r="S79" s="177"/>
      <c r="T79" s="177"/>
      <c r="U79" s="177"/>
    </row>
    <row r="80" spans="1:21" s="40" customFormat="1" x14ac:dyDescent="0.2">
      <c r="A80" s="177"/>
      <c r="B80" s="177"/>
      <c r="C80" s="177"/>
      <c r="N80" s="177"/>
      <c r="O80" s="177"/>
      <c r="P80" s="177"/>
      <c r="Q80" s="177"/>
      <c r="R80" s="177"/>
      <c r="S80" s="177"/>
      <c r="T80" s="177"/>
      <c r="U80" s="177"/>
    </row>
    <row r="81" spans="1:21" s="40" customFormat="1" x14ac:dyDescent="0.2">
      <c r="A81" s="177"/>
      <c r="B81" s="177"/>
      <c r="C81" s="177"/>
      <c r="N81" s="177"/>
      <c r="O81" s="177"/>
      <c r="P81" s="177"/>
      <c r="Q81" s="177"/>
      <c r="R81" s="177"/>
      <c r="S81" s="177"/>
      <c r="T81" s="177"/>
      <c r="U81" s="177"/>
    </row>
    <row r="82" spans="1:21" s="40" customFormat="1" x14ac:dyDescent="0.2">
      <c r="A82" s="177"/>
      <c r="B82" s="177"/>
      <c r="C82" s="177"/>
      <c r="N82" s="177"/>
      <c r="O82" s="177"/>
      <c r="P82" s="177"/>
      <c r="Q82" s="177"/>
      <c r="R82" s="177"/>
      <c r="S82" s="177"/>
      <c r="T82" s="177"/>
      <c r="U82" s="177"/>
    </row>
    <row r="83" spans="1:21" s="40" customFormat="1" x14ac:dyDescent="0.2">
      <c r="A83" s="177"/>
      <c r="B83" s="177"/>
      <c r="C83" s="177"/>
      <c r="N83" s="177"/>
      <c r="O83" s="177"/>
      <c r="P83" s="177"/>
      <c r="Q83" s="177"/>
      <c r="R83" s="177"/>
      <c r="S83" s="177"/>
      <c r="T83" s="177"/>
      <c r="U83" s="177"/>
    </row>
    <row r="84" spans="1:21" s="40" customFormat="1" x14ac:dyDescent="0.2">
      <c r="A84" s="177"/>
      <c r="B84" s="177"/>
      <c r="C84" s="177"/>
      <c r="N84" s="177"/>
      <c r="O84" s="177"/>
      <c r="P84" s="177"/>
      <c r="Q84" s="177"/>
      <c r="R84" s="177"/>
      <c r="S84" s="177"/>
      <c r="T84" s="177"/>
      <c r="U84" s="177"/>
    </row>
    <row r="85" spans="1:21" s="40" customFormat="1" x14ac:dyDescent="0.2">
      <c r="A85" s="177"/>
      <c r="B85" s="177"/>
      <c r="C85" s="177"/>
      <c r="N85" s="177"/>
      <c r="O85" s="177"/>
      <c r="P85" s="177"/>
      <c r="Q85" s="177"/>
      <c r="R85" s="177"/>
      <c r="S85" s="177"/>
      <c r="T85" s="177"/>
      <c r="U85" s="177"/>
    </row>
    <row r="86" spans="1:21" s="40" customFormat="1" x14ac:dyDescent="0.2">
      <c r="A86" s="177"/>
      <c r="B86" s="177"/>
      <c r="C86" s="177"/>
      <c r="N86" s="177"/>
      <c r="O86" s="177"/>
      <c r="P86" s="177"/>
      <c r="Q86" s="177"/>
      <c r="R86" s="177"/>
      <c r="S86" s="177"/>
      <c r="T86" s="177"/>
      <c r="U86" s="177"/>
    </row>
    <row r="87" spans="1:21" s="40" customFormat="1" x14ac:dyDescent="0.2">
      <c r="A87" s="177"/>
      <c r="B87" s="177"/>
      <c r="C87" s="177"/>
      <c r="N87" s="177"/>
      <c r="O87" s="177"/>
      <c r="P87" s="177"/>
      <c r="Q87" s="177"/>
      <c r="R87" s="177"/>
      <c r="S87" s="177"/>
      <c r="T87" s="177"/>
      <c r="U87" s="177"/>
    </row>
  </sheetData>
  <sheetProtection selectLockedCells="1"/>
  <mergeCells count="6">
    <mergeCell ref="C1:N1"/>
    <mergeCell ref="D2:M2"/>
    <mergeCell ref="D16:M16"/>
    <mergeCell ref="D3:M3"/>
    <mergeCell ref="D7:M7"/>
    <mergeCell ref="D5:M5"/>
  </mergeCells>
  <phoneticPr fontId="4" type="noConversion"/>
  <printOptions horizontalCentered="1" verticalCentered="1"/>
  <pageMargins left="0.47244094488188981" right="0.27559055118110237" top="0.51181102362204722" bottom="0.59055118110236227" header="0" footer="0"/>
  <pageSetup paperSize="9" scale="87"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20">
    <tabColor rgb="FF00B050"/>
  </sheetPr>
  <dimension ref="A1:L59"/>
  <sheetViews>
    <sheetView zoomScale="70" zoomScaleNormal="70" workbookViewId="0">
      <selection activeCell="A2" sqref="A2"/>
    </sheetView>
  </sheetViews>
  <sheetFormatPr baseColWidth="10" defaultRowHeight="12.75" x14ac:dyDescent="0.2"/>
  <cols>
    <col min="1" max="1" width="19.140625" style="55" customWidth="1"/>
    <col min="2" max="2" width="19.28515625" style="55" customWidth="1"/>
    <col min="3" max="3" width="11.42578125" style="55" customWidth="1"/>
    <col min="4" max="6" width="11.42578125" style="55"/>
    <col min="7" max="7" width="11.42578125" style="55" customWidth="1"/>
    <col min="8" max="16384" width="11.42578125" style="55"/>
  </cols>
  <sheetData>
    <row r="1" spans="1:6" s="245" customFormat="1" ht="20.25" customHeight="1" thickBot="1" x14ac:dyDescent="0.25">
      <c r="A1" s="244" t="s">
        <v>16</v>
      </c>
    </row>
    <row r="2" spans="1:6" s="107" customFormat="1" ht="18" customHeight="1" thickBot="1" x14ac:dyDescent="0.25">
      <c r="A2" s="246" t="str">
        <f>+FC!A4:B4</f>
        <v>HOSPITAL</v>
      </c>
      <c r="B2" s="673" t="str">
        <f>+Performance!C3</f>
        <v>HOSPITAL  MOYOBAMBA</v>
      </c>
      <c r="C2" s="674"/>
      <c r="D2" s="674"/>
      <c r="E2" s="674"/>
      <c r="F2" s="675"/>
    </row>
    <row r="3" spans="1:6" ht="18" customHeight="1" x14ac:dyDescent="0.2"/>
    <row r="26" spans="1:8" ht="18.75" x14ac:dyDescent="0.2">
      <c r="A26" s="96" t="s">
        <v>184</v>
      </c>
    </row>
    <row r="27" spans="1:8" s="366" customFormat="1" ht="18.75" x14ac:dyDescent="0.2">
      <c r="A27" s="365"/>
      <c r="B27" s="672" t="s">
        <v>185</v>
      </c>
      <c r="C27" s="672"/>
      <c r="D27" s="672" t="s">
        <v>186</v>
      </c>
      <c r="E27" s="672"/>
    </row>
    <row r="28" spans="1:8" s="366" customFormat="1" ht="25.5" x14ac:dyDescent="0.2">
      <c r="A28" s="365"/>
      <c r="B28" s="367" t="s">
        <v>363</v>
      </c>
      <c r="C28" s="367" t="s">
        <v>364</v>
      </c>
      <c r="D28" s="367" t="s">
        <v>365</v>
      </c>
      <c r="E28" s="367" t="s">
        <v>366</v>
      </c>
      <c r="F28" s="368" t="s">
        <v>187</v>
      </c>
      <c r="G28" s="368"/>
      <c r="H28" s="368" t="s">
        <v>188</v>
      </c>
    </row>
    <row r="29" spans="1:8" s="366" customFormat="1" x14ac:dyDescent="0.2">
      <c r="A29" s="369" t="s">
        <v>118</v>
      </c>
      <c r="B29" s="366">
        <f>+VLOOKUP($B$2,Atend_Atenc!$C$3:$AI$11,2,FALSE)</f>
        <v>9828</v>
      </c>
      <c r="C29" s="366">
        <f>+VLOOKUP($B$2,Atend_Atenc!$C$3:$AI$11,12,FALSE)</f>
        <v>11159</v>
      </c>
      <c r="D29" s="366">
        <f>+VLOOKUP($B$2,Atend_Atenc!$C$3:$AI$11,7,FALSE)</f>
        <v>20085</v>
      </c>
      <c r="E29" s="366">
        <f>+VLOOKUP($B$2,Atend_Atenc!$C$3:$AI$11,17,FALSE)</f>
        <v>22566</v>
      </c>
      <c r="F29" s="370">
        <f>+VLOOKUP($B$2,Atend_Atenc!$C$3:$AI$11,23,FALSE)</f>
        <v>0</v>
      </c>
      <c r="G29" s="371">
        <f>1-F29</f>
        <v>1</v>
      </c>
      <c r="H29" s="372">
        <f>IFERROR(+E29/C29,0)</f>
        <v>2.0222242136392148</v>
      </c>
    </row>
    <row r="30" spans="1:8" s="366" customFormat="1" x14ac:dyDescent="0.2">
      <c r="A30" s="369" t="s">
        <v>119</v>
      </c>
      <c r="B30" s="366">
        <f>+VLOOKUP($B$2,Atend_Atenc!$C$3:$AI$11,3,FALSE)</f>
        <v>8164</v>
      </c>
      <c r="C30" s="366">
        <f>+VLOOKUP($B$2,Atend_Atenc!$C$3:$AI$11,13,FALSE)</f>
        <v>9393</v>
      </c>
      <c r="D30" s="366">
        <f>+VLOOKUP($B$2,Atend_Atenc!$C$3:$AI$11,8,FALSE)</f>
        <v>21245</v>
      </c>
      <c r="E30" s="366">
        <f>+VLOOKUP($B$2,Atend_Atenc!$C$3:$AI$11,18,FALSE)</f>
        <v>25158</v>
      </c>
      <c r="F30" s="370">
        <f>+VLOOKUP($B$2,Atend_Atenc!$C$3:$AI$11,24,FALSE)</f>
        <v>0</v>
      </c>
      <c r="G30" s="371">
        <f t="shared" ref="G30:G33" si="0">1-F30</f>
        <v>1</v>
      </c>
      <c r="H30" s="372">
        <f t="shared" ref="H30:H33" si="1">IFERROR(+E30/C30,0)</f>
        <v>2.678377515170872</v>
      </c>
    </row>
    <row r="31" spans="1:8" s="366" customFormat="1" x14ac:dyDescent="0.2">
      <c r="A31" s="369" t="s">
        <v>120</v>
      </c>
      <c r="B31" s="366">
        <f>+VLOOKUP($B$2,Atend_Atenc!$C$3:$AI$11,4,FALSE)</f>
        <v>7972</v>
      </c>
      <c r="C31" s="366">
        <f>+VLOOKUP($B$2,Atend_Atenc!$C$3:$AI$11,14,FALSE)</f>
        <v>3504</v>
      </c>
      <c r="D31" s="366">
        <f>+VLOOKUP($B$2,Atend_Atenc!$C$3:$AI$11,9,FALSE)</f>
        <v>21201</v>
      </c>
      <c r="E31" s="366">
        <f>+VLOOKUP($B$2,Atend_Atenc!$C$3:$AI$11,19,FALSE)</f>
        <v>8268</v>
      </c>
      <c r="F31" s="370">
        <f>+VLOOKUP($B$2,Atend_Atenc!$C$3:$AI$11,25,FALSE)</f>
        <v>0</v>
      </c>
      <c r="G31" s="371">
        <f t="shared" si="0"/>
        <v>1</v>
      </c>
      <c r="H31" s="372">
        <f t="shared" si="1"/>
        <v>2.3595890410958904</v>
      </c>
    </row>
    <row r="32" spans="1:8" s="366" customFormat="1" x14ac:dyDescent="0.2">
      <c r="A32" s="369" t="s">
        <v>121</v>
      </c>
      <c r="B32" s="366">
        <f>+VLOOKUP($B$2,Atend_Atenc!$C$3:$AI$11,5,FALSE)</f>
        <v>7654</v>
      </c>
      <c r="C32" s="366">
        <f>+VLOOKUP($B$2,Atend_Atenc!$C$3:$AI$11,15,FALSE)</f>
        <v>0</v>
      </c>
      <c r="D32" s="366">
        <f>+VLOOKUP($B$2,Atend_Atenc!$C$3:$AI$11,10,FALSE)</f>
        <v>20014</v>
      </c>
      <c r="E32" s="366">
        <f>+VLOOKUP($B$2,Atend_Atenc!$C$3:$AI$11,20,FALSE)</f>
        <v>0</v>
      </c>
      <c r="F32" s="370">
        <f>+VLOOKUP($B$2,Atend_Atenc!$C$3:$AI$11,26,FALSE)</f>
        <v>0</v>
      </c>
      <c r="G32" s="371">
        <f t="shared" si="0"/>
        <v>1</v>
      </c>
      <c r="H32" s="372">
        <f t="shared" si="1"/>
        <v>0</v>
      </c>
    </row>
    <row r="33" spans="1:12" s="366" customFormat="1" x14ac:dyDescent="0.2">
      <c r="A33" s="369" t="s">
        <v>123</v>
      </c>
      <c r="B33" s="366">
        <f>+VLOOKUP($B$2,Atend_Atenc!$C$3:$AI$11,6,FALSE)</f>
        <v>33618</v>
      </c>
      <c r="C33" s="366">
        <f>+VLOOKUP($B$2,Atend_Atenc!$C$3:$AI$11,16,FALSE)</f>
        <v>24056</v>
      </c>
      <c r="D33" s="366">
        <f>+VLOOKUP($B$2,Atend_Atenc!$C$3:$AI$11,11,FALSE)</f>
        <v>82545</v>
      </c>
      <c r="E33" s="366">
        <f>+VLOOKUP($B$2,Atend_Atenc!$C$3:$AI$11,21,FALSE)</f>
        <v>0</v>
      </c>
      <c r="F33" s="370">
        <f>+VLOOKUP($B$2,Atend_Atenc!$C$3:$AI$11,27,FALSE)</f>
        <v>0</v>
      </c>
      <c r="G33" s="371">
        <f t="shared" si="0"/>
        <v>1</v>
      </c>
      <c r="H33" s="372">
        <f t="shared" si="1"/>
        <v>0</v>
      </c>
    </row>
    <row r="34" spans="1:12" s="366" customFormat="1" x14ac:dyDescent="0.2"/>
    <row r="48" spans="1:12" x14ac:dyDescent="0.2">
      <c r="A48" s="343"/>
      <c r="B48" s="343"/>
      <c r="C48" s="343"/>
      <c r="D48" s="343"/>
      <c r="E48" s="343"/>
      <c r="F48" s="343"/>
      <c r="G48" s="343"/>
      <c r="H48" s="343"/>
      <c r="I48" s="343"/>
      <c r="J48" s="343"/>
      <c r="K48" s="343"/>
      <c r="L48" s="343"/>
    </row>
    <row r="49" spans="1:12" x14ac:dyDescent="0.2">
      <c r="A49" s="343"/>
      <c r="B49" s="343"/>
      <c r="C49" s="343"/>
      <c r="D49" s="343"/>
      <c r="E49" s="343"/>
      <c r="F49" s="343"/>
      <c r="G49" s="343"/>
      <c r="H49" s="343"/>
      <c r="I49" s="343"/>
      <c r="J49" s="343"/>
      <c r="K49" s="343"/>
      <c r="L49" s="343"/>
    </row>
    <row r="50" spans="1:12" x14ac:dyDescent="0.2">
      <c r="A50" s="343"/>
      <c r="B50" s="343"/>
      <c r="C50" s="343"/>
      <c r="D50" s="343"/>
      <c r="E50" s="343"/>
      <c r="F50" s="343"/>
      <c r="G50" s="343"/>
      <c r="H50" s="343"/>
      <c r="I50" s="343"/>
      <c r="J50" s="343"/>
      <c r="K50" s="343"/>
      <c r="L50" s="343"/>
    </row>
    <row r="51" spans="1:12" x14ac:dyDescent="0.2">
      <c r="A51" s="343"/>
      <c r="B51" s="343"/>
      <c r="C51" s="343"/>
      <c r="D51" s="343"/>
      <c r="E51" s="343"/>
      <c r="F51" s="343"/>
      <c r="G51" s="343"/>
      <c r="H51" s="343"/>
      <c r="I51" s="343"/>
      <c r="J51" s="343"/>
      <c r="K51" s="343"/>
      <c r="L51" s="343"/>
    </row>
    <row r="52" spans="1:12" x14ac:dyDescent="0.2">
      <c r="A52" s="343"/>
      <c r="B52" s="343"/>
      <c r="C52" s="343"/>
      <c r="D52" s="343"/>
      <c r="E52" s="343"/>
      <c r="F52" s="343"/>
      <c r="G52" s="343"/>
      <c r="H52" s="343"/>
      <c r="I52" s="343"/>
      <c r="J52" s="343"/>
      <c r="K52" s="343"/>
      <c r="L52" s="343"/>
    </row>
    <row r="53" spans="1:12" x14ac:dyDescent="0.2">
      <c r="A53" s="343"/>
      <c r="B53" s="343"/>
      <c r="C53" s="343"/>
      <c r="D53" s="343"/>
      <c r="E53" s="343"/>
      <c r="F53" s="343"/>
      <c r="G53" s="343"/>
      <c r="H53" s="343"/>
      <c r="I53" s="343"/>
      <c r="J53" s="343"/>
      <c r="K53" s="343"/>
      <c r="L53" s="343"/>
    </row>
    <row r="54" spans="1:12" x14ac:dyDescent="0.2">
      <c r="A54" s="343"/>
      <c r="B54" s="343"/>
      <c r="C54" s="343"/>
      <c r="D54" s="343"/>
      <c r="E54" s="343"/>
      <c r="F54" s="343"/>
      <c r="G54" s="343"/>
      <c r="H54" s="343"/>
      <c r="I54" s="343"/>
      <c r="J54" s="343"/>
      <c r="K54" s="343"/>
      <c r="L54" s="343"/>
    </row>
    <row r="55" spans="1:12" x14ac:dyDescent="0.2">
      <c r="A55" s="343"/>
      <c r="B55" s="343"/>
      <c r="C55" s="343"/>
      <c r="D55" s="343"/>
      <c r="E55" s="343"/>
      <c r="F55" s="343"/>
      <c r="G55" s="343"/>
      <c r="H55" s="343"/>
      <c r="I55" s="343"/>
      <c r="J55" s="343"/>
      <c r="K55" s="343"/>
      <c r="L55" s="343"/>
    </row>
    <row r="56" spans="1:12" x14ac:dyDescent="0.2">
      <c r="A56" s="343"/>
      <c r="B56" s="343"/>
      <c r="C56" s="343"/>
      <c r="D56" s="343"/>
      <c r="E56" s="343"/>
      <c r="F56" s="343"/>
      <c r="G56" s="343"/>
      <c r="H56" s="343"/>
      <c r="I56" s="343"/>
      <c r="J56" s="343"/>
      <c r="K56" s="343"/>
      <c r="L56" s="343"/>
    </row>
    <row r="57" spans="1:12" x14ac:dyDescent="0.2">
      <c r="A57" s="343"/>
      <c r="B57" s="343"/>
      <c r="C57" s="343"/>
      <c r="D57" s="343"/>
      <c r="E57" s="343"/>
      <c r="F57" s="343"/>
      <c r="G57" s="343"/>
      <c r="H57" s="343"/>
      <c r="I57" s="343"/>
      <c r="J57" s="343"/>
      <c r="K57" s="343"/>
      <c r="L57" s="343"/>
    </row>
    <row r="58" spans="1:12" x14ac:dyDescent="0.2">
      <c r="A58" s="343"/>
      <c r="B58" s="343"/>
      <c r="C58" s="343"/>
      <c r="D58" s="343"/>
      <c r="E58" s="343"/>
      <c r="F58" s="343"/>
      <c r="G58" s="343"/>
      <c r="H58" s="343"/>
      <c r="I58" s="343"/>
      <c r="J58" s="343"/>
      <c r="K58" s="343"/>
      <c r="L58" s="343"/>
    </row>
    <row r="59" spans="1:12" x14ac:dyDescent="0.2">
      <c r="A59" s="343"/>
      <c r="B59" s="343"/>
      <c r="C59" s="343"/>
      <c r="D59" s="343"/>
      <c r="E59" s="343"/>
      <c r="F59" s="343"/>
      <c r="G59" s="343"/>
      <c r="H59" s="343"/>
      <c r="I59" s="343"/>
      <c r="J59" s="343"/>
      <c r="K59" s="343"/>
      <c r="L59" s="343"/>
    </row>
  </sheetData>
  <sheetProtection algorithmName="SHA-512" hashValue="zNQhwGVegytveOndb7lipR+Yq/Z7mnnZGHGffoTo9ohZl5gfauFO/coFBiRoKaofAFPTLmsCtNSoJy1mmxAN8g==" saltValue="Sp0Fq4aBEI4IAxo65JDfgA==" spinCount="100000" sheet="1" objects="1" scenarios="1"/>
  <mergeCells count="3">
    <mergeCell ref="B27:C27"/>
    <mergeCell ref="D27:E27"/>
    <mergeCell ref="B2:F2"/>
  </mergeCells>
  <pageMargins left="0.75" right="0.75" top="1" bottom="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7">
    <tabColor rgb="FF00B050"/>
  </sheetPr>
  <dimension ref="A1:E27"/>
  <sheetViews>
    <sheetView zoomScale="90" zoomScaleNormal="90" workbookViewId="0">
      <selection activeCell="F10" sqref="F10"/>
    </sheetView>
  </sheetViews>
  <sheetFormatPr baseColWidth="10" defaultRowHeight="12.75" x14ac:dyDescent="0.2"/>
  <cols>
    <col min="1" max="1" width="6.28515625" style="1" customWidth="1"/>
    <col min="2" max="2" width="70.140625" style="1" customWidth="1"/>
    <col min="3" max="3" width="86" style="1" customWidth="1"/>
    <col min="4" max="16384" width="11.42578125" style="1"/>
  </cols>
  <sheetData>
    <row r="1" spans="1:5" s="12" customFormat="1" ht="27" customHeight="1" thickBot="1" x14ac:dyDescent="0.25">
      <c r="A1" s="248" t="s">
        <v>116</v>
      </c>
      <c r="B1" s="248"/>
      <c r="C1" s="248"/>
    </row>
    <row r="2" spans="1:5" ht="26.25" customHeight="1" thickBot="1" x14ac:dyDescent="0.25">
      <c r="A2" s="676" t="str">
        <f>FC!A4:B4</f>
        <v>HOSPITAL</v>
      </c>
      <c r="B2" s="677"/>
      <c r="C2" s="247">
        <f>+FC!DA6</f>
        <v>0</v>
      </c>
      <c r="D2" s="17"/>
      <c r="E2" s="17"/>
    </row>
    <row r="3" spans="1:5" ht="20.25" customHeight="1" thickBot="1" x14ac:dyDescent="0.25"/>
    <row r="4" spans="1:5" s="57" customFormat="1" ht="24.75" customHeight="1" thickBot="1" x14ac:dyDescent="0.25">
      <c r="A4" s="678" t="s">
        <v>53</v>
      </c>
      <c r="B4" s="679"/>
      <c r="C4" s="249" t="s">
        <v>54</v>
      </c>
    </row>
    <row r="5" spans="1:5" ht="26.25" customHeight="1" x14ac:dyDescent="0.2">
      <c r="A5" s="251">
        <v>1</v>
      </c>
      <c r="B5" s="252" t="s">
        <v>50</v>
      </c>
      <c r="C5" s="253"/>
    </row>
    <row r="6" spans="1:5" ht="45" customHeight="1" x14ac:dyDescent="0.2">
      <c r="A6" s="18" t="s">
        <v>44</v>
      </c>
      <c r="B6" s="20"/>
      <c r="C6" s="24"/>
    </row>
    <row r="7" spans="1:5" ht="45" customHeight="1" x14ac:dyDescent="0.2">
      <c r="A7" s="18" t="s">
        <v>45</v>
      </c>
      <c r="B7" s="114"/>
      <c r="C7" s="117"/>
    </row>
    <row r="8" spans="1:5" ht="45" customHeight="1" x14ac:dyDescent="0.2">
      <c r="A8" s="18">
        <v>1.3</v>
      </c>
      <c r="B8" s="114"/>
      <c r="C8" s="119"/>
    </row>
    <row r="9" spans="1:5" ht="29.25" customHeight="1" x14ac:dyDescent="0.2">
      <c r="A9" s="254">
        <v>2</v>
      </c>
      <c r="B9" s="255" t="s">
        <v>51</v>
      </c>
      <c r="C9" s="256"/>
    </row>
    <row r="10" spans="1:5" ht="45" customHeight="1" x14ac:dyDescent="0.2">
      <c r="A10" s="18" t="s">
        <v>46</v>
      </c>
      <c r="B10" s="115"/>
      <c r="C10" s="30"/>
    </row>
    <row r="11" spans="1:5" ht="45" customHeight="1" x14ac:dyDescent="0.2">
      <c r="A11" s="18" t="s">
        <v>47</v>
      </c>
      <c r="B11" s="22"/>
      <c r="C11" s="29"/>
    </row>
    <row r="12" spans="1:5" ht="45" customHeight="1" x14ac:dyDescent="0.2">
      <c r="A12" s="18" t="s">
        <v>48</v>
      </c>
      <c r="B12" s="22"/>
      <c r="C12" s="118"/>
    </row>
    <row r="13" spans="1:5" ht="45" customHeight="1" thickBot="1" x14ac:dyDescent="0.25">
      <c r="A13" s="19" t="s">
        <v>49</v>
      </c>
      <c r="B13" s="27"/>
      <c r="C13" s="28"/>
    </row>
    <row r="14" spans="1:5" x14ac:dyDescent="0.2">
      <c r="A14" s="35" t="s">
        <v>292</v>
      </c>
    </row>
    <row r="15" spans="1:5" x14ac:dyDescent="0.2">
      <c r="A15" s="1" t="s">
        <v>52</v>
      </c>
    </row>
    <row r="16" spans="1:5" ht="13.5" thickBot="1" x14ac:dyDescent="0.25"/>
    <row r="17" spans="1:3" ht="24.75" customHeight="1" thickBot="1" x14ac:dyDescent="0.25">
      <c r="A17" s="680" t="s">
        <v>55</v>
      </c>
      <c r="B17" s="681"/>
      <c r="C17" s="250" t="s">
        <v>56</v>
      </c>
    </row>
    <row r="18" spans="1:3" ht="29.25" customHeight="1" x14ac:dyDescent="0.2">
      <c r="A18" s="251">
        <v>1</v>
      </c>
      <c r="B18" s="252" t="s">
        <v>58</v>
      </c>
      <c r="C18" s="253"/>
    </row>
    <row r="19" spans="1:3" ht="45" customHeight="1" x14ac:dyDescent="0.2">
      <c r="A19" s="18" t="s">
        <v>44</v>
      </c>
      <c r="B19" s="23"/>
      <c r="C19" s="30"/>
    </row>
    <row r="20" spans="1:3" ht="45" customHeight="1" x14ac:dyDescent="0.2">
      <c r="A20" s="18" t="s">
        <v>45</v>
      </c>
      <c r="B20" s="3"/>
      <c r="C20" s="25"/>
    </row>
    <row r="21" spans="1:3" ht="29.25" customHeight="1" x14ac:dyDescent="0.2">
      <c r="A21" s="254">
        <v>2</v>
      </c>
      <c r="B21" s="255" t="s">
        <v>59</v>
      </c>
      <c r="C21" s="256"/>
    </row>
    <row r="22" spans="1:3" ht="45" customHeight="1" x14ac:dyDescent="0.2">
      <c r="A22" s="18">
        <v>2.1</v>
      </c>
      <c r="B22" s="114"/>
      <c r="C22" s="328"/>
    </row>
    <row r="23" spans="1:3" ht="45" customHeight="1" x14ac:dyDescent="0.2">
      <c r="A23" s="18" t="s">
        <v>47</v>
      </c>
      <c r="B23" s="22"/>
      <c r="C23" s="32"/>
    </row>
    <row r="24" spans="1:3" ht="45" customHeight="1" x14ac:dyDescent="0.2">
      <c r="A24" s="18" t="s">
        <v>48</v>
      </c>
      <c r="B24" s="21"/>
      <c r="C24" s="31"/>
    </row>
    <row r="25" spans="1:3" ht="45" customHeight="1" thickBot="1" x14ac:dyDescent="0.25">
      <c r="A25" s="19" t="s">
        <v>49</v>
      </c>
      <c r="B25" s="26"/>
      <c r="C25" s="28"/>
    </row>
    <row r="26" spans="1:3" x14ac:dyDescent="0.2">
      <c r="A26" s="35" t="s">
        <v>293</v>
      </c>
    </row>
    <row r="27" spans="1:3" x14ac:dyDescent="0.2">
      <c r="A27" s="1" t="s">
        <v>57</v>
      </c>
    </row>
  </sheetData>
  <mergeCells count="3">
    <mergeCell ref="A2:B2"/>
    <mergeCell ref="A4:B4"/>
    <mergeCell ref="A17:B17"/>
  </mergeCells>
  <phoneticPr fontId="4" type="noConversion"/>
  <printOptions horizontalCentered="1" verticalCentered="1"/>
  <pageMargins left="0.39" right="0.37" top="0.46" bottom="0.53" header="0" footer="0"/>
  <pageSetup paperSize="9" scale="60" orientation="portrait" r:id="rId1"/>
  <headerFooter alignWithMargins="0"/>
  <ignoredErrors>
    <ignoredError sqref="A23:A25 A19:A20 A10:A13 A6"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F9F1C-8B74-43C3-A6C1-F9B9E12D9EDF}">
  <sheetPr codeName="Hoja7" filterMode="1">
    <tabColor rgb="FF00B050"/>
  </sheetPr>
  <dimension ref="A1:DB62"/>
  <sheetViews>
    <sheetView topLeftCell="B1" workbookViewId="0">
      <pane xSplit="1" ySplit="4" topLeftCell="BJ7" activePane="bottomRight" state="frozen"/>
      <selection activeCell="B1" sqref="B1"/>
      <selection pane="topRight" activeCell="C1" sqref="C1"/>
      <selection pane="bottomLeft" activeCell="B5" sqref="B5"/>
      <selection pane="bottomRight" activeCell="BY16" sqref="BY16"/>
    </sheetView>
  </sheetViews>
  <sheetFormatPr baseColWidth="10" defaultColWidth="4.85546875" defaultRowHeight="12.75" x14ac:dyDescent="0.2"/>
  <cols>
    <col min="1" max="1" width="2" hidden="1" customWidth="1"/>
    <col min="2" max="2" width="23.85546875" bestFit="1" customWidth="1"/>
    <col min="3" max="3" width="6" style="337" customWidth="1"/>
    <col min="4" max="4" width="6" style="337" bestFit="1" customWidth="1"/>
    <col min="5" max="5" width="6" style="337" customWidth="1"/>
    <col min="6" max="6" width="6" style="337" bestFit="1" customWidth="1"/>
    <col min="7" max="8" width="6" style="337" customWidth="1"/>
    <col min="9" max="9" width="10" style="337" bestFit="1" customWidth="1"/>
    <col min="10" max="10" width="6" style="337" bestFit="1" customWidth="1"/>
    <col min="11" max="11" width="5" style="337" customWidth="1"/>
    <col min="12" max="12" width="5" style="337" bestFit="1" customWidth="1"/>
    <col min="13" max="13" width="6" style="337" bestFit="1" customWidth="1"/>
    <col min="14" max="14" width="6" style="337" customWidth="1"/>
    <col min="15" max="15" width="5" style="337" bestFit="1" customWidth="1"/>
    <col min="16" max="16" width="4" style="337" bestFit="1" customWidth="1"/>
    <col min="17" max="17" width="5" style="337" bestFit="1" customWidth="1"/>
    <col min="18" max="18" width="4" style="337" bestFit="1" customWidth="1"/>
    <col min="19" max="19" width="5.7109375" style="337" customWidth="1"/>
    <col min="20" max="20" width="4" style="337" bestFit="1" customWidth="1"/>
    <col min="21" max="21" width="5.7109375" style="337" customWidth="1"/>
    <col min="22" max="22" width="6" style="337" bestFit="1" customWidth="1"/>
    <col min="23" max="23" width="5.7109375" style="337" customWidth="1"/>
    <col min="24" max="26" width="5" style="337" bestFit="1" customWidth="1"/>
    <col min="27" max="27" width="5.7109375" style="337" customWidth="1"/>
    <col min="28" max="28" width="5" style="337" bestFit="1" customWidth="1"/>
    <col min="29" max="29" width="6.42578125" customWidth="1"/>
    <col min="30" max="30" width="6.28515625" customWidth="1"/>
    <col min="31" max="31" width="5.85546875" customWidth="1"/>
    <col min="32" max="32" width="6" customWidth="1"/>
    <col min="33" max="33" width="5.7109375" bestFit="1" customWidth="1"/>
    <col min="34" max="34" width="6.28515625" customWidth="1"/>
    <col min="35" max="35" width="6" customWidth="1"/>
    <col min="36" max="36" width="7" customWidth="1"/>
    <col min="37" max="37" width="5.7109375" customWidth="1"/>
    <col min="38" max="38" width="5" bestFit="1" customWidth="1"/>
    <col min="39" max="39" width="6" customWidth="1"/>
    <col min="40" max="40" width="6" bestFit="1" customWidth="1"/>
    <col min="41" max="41" width="5" bestFit="1" customWidth="1"/>
    <col min="42" max="43" width="5.28515625" customWidth="1"/>
    <col min="44" max="44" width="4.85546875" customWidth="1"/>
    <col min="45" max="45" width="5.7109375" bestFit="1" customWidth="1"/>
    <col min="46" max="46" width="4.85546875" customWidth="1"/>
    <col min="47" max="47" width="5.7109375" bestFit="1" customWidth="1"/>
    <col min="48" max="48" width="5.7109375" customWidth="1"/>
    <col min="49" max="49" width="5.7109375" bestFit="1" customWidth="1"/>
    <col min="50" max="50" width="5.140625" customWidth="1"/>
    <col min="51" max="51" width="5.7109375" customWidth="1"/>
    <col min="52" max="52" width="5.140625" customWidth="1"/>
    <col min="53" max="53" width="5.7109375" bestFit="1" customWidth="1"/>
    <col min="54" max="54" width="5.42578125" customWidth="1"/>
    <col min="55" max="58" width="5" bestFit="1" customWidth="1"/>
    <col min="59" max="59" width="5.7109375" bestFit="1" customWidth="1"/>
    <col min="60" max="62" width="5" bestFit="1" customWidth="1"/>
    <col min="63" max="63" width="4" bestFit="1" customWidth="1"/>
    <col min="64" max="64" width="3.28515625" bestFit="1" customWidth="1"/>
    <col min="65" max="65" width="4" bestFit="1" customWidth="1"/>
    <col min="66" max="66" width="5.7109375" bestFit="1" customWidth="1"/>
    <col min="67" max="67" width="4" bestFit="1" customWidth="1"/>
    <col min="68" max="68" width="3.28515625" bestFit="1" customWidth="1"/>
    <col min="69" max="69" width="4" bestFit="1" customWidth="1"/>
    <col min="70" max="70" width="3.28515625" bestFit="1" customWidth="1"/>
    <col min="71" max="71" width="5.7109375" bestFit="1" customWidth="1"/>
    <col min="72" max="72" width="3.28515625" bestFit="1" customWidth="1"/>
    <col min="73" max="73" width="5.7109375" bestFit="1" customWidth="1"/>
    <col min="74" max="74" width="5" bestFit="1" customWidth="1"/>
    <col min="75" max="75" width="5.7109375" bestFit="1" customWidth="1"/>
    <col min="76" max="76" width="4" bestFit="1" customWidth="1"/>
    <col min="77" max="77" width="3.28515625" bestFit="1" customWidth="1"/>
    <col min="78" max="78" width="4" bestFit="1" customWidth="1"/>
    <col min="79" max="79" width="5.7109375" bestFit="1" customWidth="1"/>
    <col min="80" max="80" width="4" bestFit="1" customWidth="1"/>
    <col min="81" max="84" width="3.28515625" bestFit="1" customWidth="1"/>
    <col min="85" max="85" width="5.7109375" bestFit="1" customWidth="1"/>
    <col min="86" max="91" width="3.28515625" bestFit="1" customWidth="1"/>
    <col min="92" max="92" width="5.7109375" bestFit="1" customWidth="1"/>
    <col min="93" max="96" width="3.28515625" bestFit="1" customWidth="1"/>
    <col min="97" max="97" width="5.7109375" bestFit="1" customWidth="1"/>
    <col min="98" max="98" width="3.28515625" bestFit="1" customWidth="1"/>
    <col min="99" max="99" width="5.7109375" bestFit="1" customWidth="1"/>
    <col min="100" max="100" width="3.28515625" bestFit="1" customWidth="1"/>
    <col min="101" max="101" width="5.7109375" bestFit="1" customWidth="1"/>
    <col min="102" max="104" width="4" bestFit="1" customWidth="1"/>
    <col min="105" max="105" width="5.7109375" bestFit="1" customWidth="1"/>
    <col min="106" max="106" width="4" bestFit="1" customWidth="1"/>
  </cols>
  <sheetData>
    <row r="1" spans="1:106" x14ac:dyDescent="0.2">
      <c r="A1">
        <v>1</v>
      </c>
      <c r="B1" s="337">
        <v>2</v>
      </c>
      <c r="C1">
        <v>3</v>
      </c>
      <c r="D1" s="337">
        <v>4</v>
      </c>
      <c r="E1">
        <v>5</v>
      </c>
      <c r="F1" s="337">
        <v>6</v>
      </c>
      <c r="G1">
        <v>7</v>
      </c>
      <c r="H1" s="337">
        <v>8</v>
      </c>
      <c r="I1">
        <v>9</v>
      </c>
      <c r="J1" s="337">
        <v>10</v>
      </c>
      <c r="K1">
        <v>11</v>
      </c>
      <c r="L1" s="337">
        <v>12</v>
      </c>
      <c r="M1">
        <v>13</v>
      </c>
      <c r="N1" s="337">
        <v>14</v>
      </c>
      <c r="O1">
        <v>15</v>
      </c>
      <c r="P1" s="337">
        <v>16</v>
      </c>
      <c r="Q1">
        <v>17</v>
      </c>
      <c r="R1" s="337">
        <v>18</v>
      </c>
      <c r="S1">
        <v>19</v>
      </c>
      <c r="T1" s="337">
        <v>20</v>
      </c>
      <c r="U1">
        <v>21</v>
      </c>
      <c r="V1" s="337">
        <v>22</v>
      </c>
      <c r="W1">
        <v>23</v>
      </c>
      <c r="X1" s="337">
        <v>24</v>
      </c>
      <c r="Y1">
        <v>25</v>
      </c>
      <c r="Z1" s="337">
        <v>26</v>
      </c>
      <c r="AA1">
        <v>27</v>
      </c>
      <c r="AB1" s="337">
        <v>28</v>
      </c>
      <c r="AC1">
        <v>29</v>
      </c>
      <c r="AD1" s="337">
        <v>30</v>
      </c>
      <c r="AE1">
        <v>31</v>
      </c>
      <c r="AF1" s="337">
        <v>32</v>
      </c>
      <c r="AG1">
        <v>33</v>
      </c>
      <c r="AH1" s="337">
        <v>34</v>
      </c>
      <c r="AI1">
        <v>35</v>
      </c>
      <c r="AJ1" s="337">
        <v>36</v>
      </c>
      <c r="AK1">
        <v>37</v>
      </c>
      <c r="AL1" s="337">
        <v>38</v>
      </c>
      <c r="AM1">
        <v>39</v>
      </c>
      <c r="AN1" s="337">
        <v>40</v>
      </c>
      <c r="AO1">
        <v>41</v>
      </c>
      <c r="AP1" s="337">
        <v>42</v>
      </c>
      <c r="AQ1">
        <v>43</v>
      </c>
      <c r="AR1" s="337">
        <v>44</v>
      </c>
      <c r="AS1">
        <v>45</v>
      </c>
      <c r="AT1" s="337">
        <v>46</v>
      </c>
      <c r="AU1">
        <v>47</v>
      </c>
      <c r="AV1" s="337">
        <v>48</v>
      </c>
      <c r="AW1">
        <v>49</v>
      </c>
      <c r="AX1" s="337">
        <v>50</v>
      </c>
      <c r="AY1">
        <v>51</v>
      </c>
      <c r="AZ1" s="337">
        <v>52</v>
      </c>
      <c r="BA1">
        <v>53</v>
      </c>
      <c r="BB1" s="337">
        <v>54</v>
      </c>
      <c r="BC1">
        <v>55</v>
      </c>
      <c r="BD1" s="337">
        <v>56</v>
      </c>
      <c r="BE1">
        <v>57</v>
      </c>
      <c r="BF1" s="337">
        <v>58</v>
      </c>
      <c r="BG1">
        <v>59</v>
      </c>
      <c r="BH1" s="337">
        <v>60</v>
      </c>
      <c r="BI1">
        <v>61</v>
      </c>
      <c r="BJ1" s="337">
        <v>62</v>
      </c>
      <c r="BK1">
        <v>63</v>
      </c>
      <c r="BL1" s="337">
        <v>64</v>
      </c>
      <c r="BM1">
        <v>65</v>
      </c>
      <c r="BN1" s="337">
        <v>66</v>
      </c>
      <c r="BO1">
        <v>67</v>
      </c>
      <c r="BP1" s="337">
        <v>68</v>
      </c>
      <c r="BQ1">
        <v>69</v>
      </c>
      <c r="BR1" s="337">
        <v>70</v>
      </c>
      <c r="BS1">
        <v>71</v>
      </c>
      <c r="BT1" s="337">
        <v>72</v>
      </c>
      <c r="BU1">
        <v>73</v>
      </c>
      <c r="BV1" s="337">
        <v>74</v>
      </c>
      <c r="BW1">
        <v>75</v>
      </c>
      <c r="BX1" s="337">
        <v>76</v>
      </c>
      <c r="BY1">
        <v>77</v>
      </c>
      <c r="BZ1" s="337">
        <v>78</v>
      </c>
      <c r="CA1">
        <v>79</v>
      </c>
      <c r="CB1" s="337">
        <v>80</v>
      </c>
      <c r="CC1">
        <v>81</v>
      </c>
      <c r="CD1" s="337">
        <v>82</v>
      </c>
      <c r="CE1">
        <v>83</v>
      </c>
      <c r="CF1" s="337">
        <v>84</v>
      </c>
      <c r="CG1">
        <v>85</v>
      </c>
      <c r="CH1" s="337">
        <v>86</v>
      </c>
      <c r="CI1">
        <v>87</v>
      </c>
      <c r="CJ1" s="337">
        <v>88</v>
      </c>
      <c r="CK1">
        <v>89</v>
      </c>
      <c r="CL1" s="337">
        <v>90</v>
      </c>
      <c r="CM1">
        <v>91</v>
      </c>
      <c r="CN1" s="337">
        <v>92</v>
      </c>
      <c r="CO1">
        <v>93</v>
      </c>
      <c r="CP1" s="337">
        <v>94</v>
      </c>
      <c r="CQ1">
        <v>95</v>
      </c>
      <c r="CR1" s="337">
        <v>96</v>
      </c>
      <c r="CS1">
        <v>97</v>
      </c>
      <c r="CT1" s="337">
        <v>98</v>
      </c>
      <c r="CU1">
        <v>99</v>
      </c>
      <c r="CV1" s="337">
        <v>100</v>
      </c>
      <c r="CW1">
        <v>101</v>
      </c>
      <c r="CX1" s="337">
        <v>102</v>
      </c>
      <c r="CY1">
        <v>103</v>
      </c>
      <c r="CZ1" s="337">
        <v>104</v>
      </c>
      <c r="DA1">
        <v>105</v>
      </c>
      <c r="DB1" s="337">
        <v>106</v>
      </c>
    </row>
    <row r="2" spans="1:106" s="339" customFormat="1" ht="25.5" customHeight="1" x14ac:dyDescent="0.2">
      <c r="C2" s="683" t="s">
        <v>118</v>
      </c>
      <c r="D2" s="683"/>
      <c r="E2" s="683"/>
      <c r="F2" s="683"/>
      <c r="G2" s="683"/>
      <c r="H2" s="683"/>
      <c r="I2" s="683"/>
      <c r="J2" s="683"/>
      <c r="K2" s="683"/>
      <c r="L2" s="683"/>
      <c r="M2" s="683"/>
      <c r="N2" s="683"/>
      <c r="O2" s="683"/>
      <c r="P2" s="683"/>
      <c r="Q2" s="683"/>
      <c r="R2" s="683"/>
      <c r="S2" s="683"/>
      <c r="T2" s="683"/>
      <c r="U2" s="683"/>
      <c r="V2" s="683"/>
      <c r="W2" s="683"/>
      <c r="X2" s="683"/>
      <c r="Y2" s="683"/>
      <c r="Z2" s="683"/>
      <c r="AA2" s="683"/>
      <c r="AB2" s="683"/>
      <c r="AC2" s="684" t="s">
        <v>119</v>
      </c>
      <c r="AD2" s="684"/>
      <c r="AE2" s="684"/>
      <c r="AF2" s="684"/>
      <c r="AG2" s="684"/>
      <c r="AH2" s="684"/>
      <c r="AI2" s="684"/>
      <c r="AJ2" s="684"/>
      <c r="AK2" s="684"/>
      <c r="AL2" s="684"/>
      <c r="AM2" s="684"/>
      <c r="AN2" s="684"/>
      <c r="AO2" s="684"/>
      <c r="AP2" s="684"/>
      <c r="AQ2" s="684"/>
      <c r="AR2" s="684"/>
      <c r="AS2" s="684"/>
      <c r="AT2" s="684"/>
      <c r="AU2" s="684"/>
      <c r="AV2" s="684"/>
      <c r="AW2" s="684"/>
      <c r="AX2" s="684"/>
      <c r="AY2" s="684"/>
      <c r="AZ2" s="684"/>
      <c r="BA2" s="684"/>
      <c r="BB2" s="684"/>
      <c r="BC2" s="683" t="s">
        <v>120</v>
      </c>
      <c r="BD2" s="683"/>
      <c r="BE2" s="683"/>
      <c r="BF2" s="683"/>
      <c r="BG2" s="683"/>
      <c r="BH2" s="683"/>
      <c r="BI2" s="683"/>
      <c r="BJ2" s="683"/>
      <c r="BK2" s="683"/>
      <c r="BL2" s="683"/>
      <c r="BM2" s="683"/>
      <c r="BN2" s="683"/>
      <c r="BO2" s="683"/>
      <c r="BP2" s="683"/>
      <c r="BQ2" s="683"/>
      <c r="BR2" s="683"/>
      <c r="BS2" s="683"/>
      <c r="BT2" s="683"/>
      <c r="BU2" s="683"/>
      <c r="BV2" s="683"/>
      <c r="BW2" s="683"/>
      <c r="BX2" s="683"/>
      <c r="BY2" s="683"/>
      <c r="BZ2" s="683"/>
      <c r="CA2" s="683"/>
      <c r="CB2" s="683"/>
      <c r="CC2" s="684" t="s">
        <v>121</v>
      </c>
      <c r="CD2" s="684"/>
      <c r="CE2" s="684"/>
      <c r="CF2" s="684"/>
      <c r="CG2" s="684"/>
      <c r="CH2" s="684"/>
      <c r="CI2" s="684"/>
      <c r="CJ2" s="684"/>
      <c r="CK2" s="684"/>
      <c r="CL2" s="684"/>
      <c r="CM2" s="684"/>
      <c r="CN2" s="684"/>
      <c r="CO2" s="684"/>
      <c r="CP2" s="684"/>
      <c r="CQ2" s="684"/>
      <c r="CR2" s="684"/>
      <c r="CS2" s="684"/>
      <c r="CT2" s="684"/>
      <c r="CU2" s="684"/>
      <c r="CV2" s="684"/>
      <c r="CW2" s="684"/>
      <c r="CX2" s="684"/>
      <c r="CY2" s="684"/>
      <c r="CZ2" s="684"/>
      <c r="DA2" s="684"/>
      <c r="DB2" s="684"/>
    </row>
    <row r="3" spans="1:106" s="353" customFormat="1" ht="108.75" customHeight="1" x14ac:dyDescent="0.2">
      <c r="C3" s="682" t="s">
        <v>294</v>
      </c>
      <c r="D3" s="682"/>
      <c r="E3" s="682" t="s">
        <v>295</v>
      </c>
      <c r="F3" s="682"/>
      <c r="G3" s="682" t="s">
        <v>296</v>
      </c>
      <c r="H3" s="682"/>
      <c r="I3" s="682" t="s">
        <v>297</v>
      </c>
      <c r="J3" s="682"/>
      <c r="K3" s="682" t="s">
        <v>298</v>
      </c>
      <c r="L3" s="682"/>
      <c r="M3" s="682" t="s">
        <v>299</v>
      </c>
      <c r="N3" s="682"/>
      <c r="O3" s="682" t="s">
        <v>300</v>
      </c>
      <c r="P3" s="682"/>
      <c r="Q3" s="682" t="s">
        <v>301</v>
      </c>
      <c r="R3" s="682"/>
      <c r="S3" s="682" t="s">
        <v>302</v>
      </c>
      <c r="T3" s="682"/>
      <c r="U3" s="682" t="s">
        <v>303</v>
      </c>
      <c r="V3" s="682"/>
      <c r="W3" s="682" t="s">
        <v>304</v>
      </c>
      <c r="X3" s="682"/>
      <c r="Y3" s="682" t="s">
        <v>305</v>
      </c>
      <c r="Z3" s="682"/>
      <c r="AA3" s="682" t="s">
        <v>306</v>
      </c>
      <c r="AB3" s="682"/>
      <c r="AC3" s="682" t="s">
        <v>294</v>
      </c>
      <c r="AD3" s="682"/>
      <c r="AE3" s="682" t="s">
        <v>295</v>
      </c>
      <c r="AF3" s="682"/>
      <c r="AG3" s="682" t="s">
        <v>296</v>
      </c>
      <c r="AH3" s="682"/>
      <c r="AI3" s="682" t="s">
        <v>297</v>
      </c>
      <c r="AJ3" s="682"/>
      <c r="AK3" s="682" t="s">
        <v>298</v>
      </c>
      <c r="AL3" s="682"/>
      <c r="AM3" s="682" t="s">
        <v>299</v>
      </c>
      <c r="AN3" s="682"/>
      <c r="AO3" s="682" t="s">
        <v>300</v>
      </c>
      <c r="AP3" s="682"/>
      <c r="AQ3" s="682" t="s">
        <v>301</v>
      </c>
      <c r="AR3" s="682"/>
      <c r="AS3" s="682" t="s">
        <v>302</v>
      </c>
      <c r="AT3" s="682"/>
      <c r="AU3" s="682" t="s">
        <v>303</v>
      </c>
      <c r="AV3" s="682"/>
      <c r="AW3" s="682" t="s">
        <v>304</v>
      </c>
      <c r="AX3" s="682"/>
      <c r="AY3" s="682" t="s">
        <v>305</v>
      </c>
      <c r="AZ3" s="682"/>
      <c r="BA3" s="682" t="s">
        <v>306</v>
      </c>
      <c r="BB3" s="682"/>
      <c r="BC3" s="682" t="s">
        <v>294</v>
      </c>
      <c r="BD3" s="682"/>
      <c r="BE3" s="682" t="s">
        <v>295</v>
      </c>
      <c r="BF3" s="682"/>
      <c r="BG3" s="682" t="s">
        <v>296</v>
      </c>
      <c r="BH3" s="682"/>
      <c r="BI3" s="682" t="s">
        <v>297</v>
      </c>
      <c r="BJ3" s="682"/>
      <c r="BK3" s="682" t="s">
        <v>298</v>
      </c>
      <c r="BL3" s="682"/>
      <c r="BM3" s="682" t="s">
        <v>299</v>
      </c>
      <c r="BN3" s="682"/>
      <c r="BO3" s="682" t="s">
        <v>300</v>
      </c>
      <c r="BP3" s="682"/>
      <c r="BQ3" s="682" t="s">
        <v>301</v>
      </c>
      <c r="BR3" s="682"/>
      <c r="BS3" s="682" t="s">
        <v>302</v>
      </c>
      <c r="BT3" s="682"/>
      <c r="BU3" s="682" t="s">
        <v>303</v>
      </c>
      <c r="BV3" s="682"/>
      <c r="BW3" s="682" t="s">
        <v>304</v>
      </c>
      <c r="BX3" s="682"/>
      <c r="BY3" s="682" t="s">
        <v>305</v>
      </c>
      <c r="BZ3" s="682"/>
      <c r="CA3" s="682" t="s">
        <v>306</v>
      </c>
      <c r="CB3" s="682"/>
      <c r="CC3" s="682" t="s">
        <v>294</v>
      </c>
      <c r="CD3" s="682"/>
      <c r="CE3" s="682" t="s">
        <v>295</v>
      </c>
      <c r="CF3" s="682"/>
      <c r="CG3" s="682" t="s">
        <v>296</v>
      </c>
      <c r="CH3" s="682"/>
      <c r="CI3" s="682" t="s">
        <v>297</v>
      </c>
      <c r="CJ3" s="682"/>
      <c r="CK3" s="682" t="s">
        <v>298</v>
      </c>
      <c r="CL3" s="682"/>
      <c r="CM3" s="682" t="s">
        <v>299</v>
      </c>
      <c r="CN3" s="682"/>
      <c r="CO3" s="682" t="s">
        <v>300</v>
      </c>
      <c r="CP3" s="682"/>
      <c r="CQ3" s="682" t="s">
        <v>301</v>
      </c>
      <c r="CR3" s="682"/>
      <c r="CS3" s="682" t="s">
        <v>302</v>
      </c>
      <c r="CT3" s="682"/>
      <c r="CU3" s="682" t="s">
        <v>303</v>
      </c>
      <c r="CV3" s="682"/>
      <c r="CW3" s="682" t="s">
        <v>304</v>
      </c>
      <c r="CX3" s="682"/>
      <c r="CY3" s="682" t="s">
        <v>305</v>
      </c>
      <c r="CZ3" s="682"/>
      <c r="DA3" s="682" t="s">
        <v>306</v>
      </c>
      <c r="DB3" s="682"/>
    </row>
    <row r="4" spans="1:106" s="334" customFormat="1" ht="179.25" customHeight="1" x14ac:dyDescent="0.2">
      <c r="A4" s="335"/>
      <c r="B4" s="335"/>
      <c r="C4" s="333" t="s">
        <v>307</v>
      </c>
      <c r="D4" s="333" t="s">
        <v>352</v>
      </c>
      <c r="E4" s="333" t="s">
        <v>307</v>
      </c>
      <c r="F4" s="333" t="s">
        <v>309</v>
      </c>
      <c r="G4" s="333" t="s">
        <v>310</v>
      </c>
      <c r="H4" s="333" t="s">
        <v>311</v>
      </c>
      <c r="I4" s="333" t="s">
        <v>312</v>
      </c>
      <c r="J4" s="333" t="s">
        <v>313</v>
      </c>
      <c r="K4" s="333" t="s">
        <v>314</v>
      </c>
      <c r="L4" s="333" t="s">
        <v>315</v>
      </c>
      <c r="M4" s="333" t="s">
        <v>316</v>
      </c>
      <c r="N4" s="333" t="s">
        <v>317</v>
      </c>
      <c r="O4" s="333" t="s">
        <v>318</v>
      </c>
      <c r="P4" s="333" t="s">
        <v>319</v>
      </c>
      <c r="Q4" s="333" t="s">
        <v>320</v>
      </c>
      <c r="R4" s="333" t="s">
        <v>319</v>
      </c>
      <c r="S4" s="333" t="s">
        <v>321</v>
      </c>
      <c r="T4" s="333" t="s">
        <v>319</v>
      </c>
      <c r="U4" s="333" t="s">
        <v>322</v>
      </c>
      <c r="V4" s="333" t="s">
        <v>323</v>
      </c>
      <c r="W4" s="333" t="s">
        <v>324</v>
      </c>
      <c r="X4" s="333" t="s">
        <v>314</v>
      </c>
      <c r="Y4" s="333" t="s">
        <v>325</v>
      </c>
      <c r="Z4" s="333" t="s">
        <v>326</v>
      </c>
      <c r="AA4" s="333" t="s">
        <v>327</v>
      </c>
      <c r="AB4" s="333" t="s">
        <v>328</v>
      </c>
      <c r="AC4" s="333" t="s">
        <v>307</v>
      </c>
      <c r="AD4" s="333" t="s">
        <v>352</v>
      </c>
      <c r="AE4" s="333" t="s">
        <v>307</v>
      </c>
      <c r="AF4" s="333" t="s">
        <v>309</v>
      </c>
      <c r="AG4" s="333" t="s">
        <v>310</v>
      </c>
      <c r="AH4" s="333" t="s">
        <v>311</v>
      </c>
      <c r="AI4" s="333" t="s">
        <v>312</v>
      </c>
      <c r="AJ4" s="333" t="s">
        <v>313</v>
      </c>
      <c r="AK4" s="333" t="s">
        <v>314</v>
      </c>
      <c r="AL4" s="333" t="s">
        <v>315</v>
      </c>
      <c r="AM4" s="333" t="s">
        <v>316</v>
      </c>
      <c r="AN4" s="333" t="s">
        <v>317</v>
      </c>
      <c r="AO4" s="333" t="s">
        <v>318</v>
      </c>
      <c r="AP4" s="333" t="s">
        <v>319</v>
      </c>
      <c r="AQ4" s="333" t="s">
        <v>320</v>
      </c>
      <c r="AR4" s="333" t="s">
        <v>319</v>
      </c>
      <c r="AS4" s="333" t="s">
        <v>321</v>
      </c>
      <c r="AT4" s="333" t="s">
        <v>319</v>
      </c>
      <c r="AU4" s="333" t="s">
        <v>322</v>
      </c>
      <c r="AV4" s="333" t="s">
        <v>323</v>
      </c>
      <c r="AW4" s="333" t="s">
        <v>324</v>
      </c>
      <c r="AX4" s="333" t="s">
        <v>314</v>
      </c>
      <c r="AY4" s="333" t="s">
        <v>325</v>
      </c>
      <c r="AZ4" s="333" t="s">
        <v>326</v>
      </c>
      <c r="BA4" s="333" t="s">
        <v>327</v>
      </c>
      <c r="BB4" s="333" t="s">
        <v>328</v>
      </c>
      <c r="BC4" s="333" t="s">
        <v>307</v>
      </c>
      <c r="BD4" s="333" t="s">
        <v>352</v>
      </c>
      <c r="BE4" s="333" t="s">
        <v>307</v>
      </c>
      <c r="BF4" s="333" t="s">
        <v>309</v>
      </c>
      <c r="BG4" s="333" t="s">
        <v>310</v>
      </c>
      <c r="BH4" s="333" t="s">
        <v>311</v>
      </c>
      <c r="BI4" s="333" t="s">
        <v>312</v>
      </c>
      <c r="BJ4" s="333" t="s">
        <v>313</v>
      </c>
      <c r="BK4" s="333" t="s">
        <v>314</v>
      </c>
      <c r="BL4" s="333" t="s">
        <v>315</v>
      </c>
      <c r="BM4" s="333" t="s">
        <v>316</v>
      </c>
      <c r="BN4" s="333" t="s">
        <v>317</v>
      </c>
      <c r="BO4" s="333" t="s">
        <v>318</v>
      </c>
      <c r="BP4" s="333" t="s">
        <v>319</v>
      </c>
      <c r="BQ4" s="333" t="s">
        <v>320</v>
      </c>
      <c r="BR4" s="333" t="s">
        <v>319</v>
      </c>
      <c r="BS4" s="333" t="s">
        <v>321</v>
      </c>
      <c r="BT4" s="333" t="s">
        <v>319</v>
      </c>
      <c r="BU4" s="333" t="s">
        <v>322</v>
      </c>
      <c r="BV4" s="333" t="s">
        <v>323</v>
      </c>
      <c r="BW4" s="333" t="s">
        <v>324</v>
      </c>
      <c r="BX4" s="333" t="s">
        <v>314</v>
      </c>
      <c r="BY4" s="333" t="s">
        <v>325</v>
      </c>
      <c r="BZ4" s="333" t="s">
        <v>326</v>
      </c>
      <c r="CA4" s="333" t="s">
        <v>327</v>
      </c>
      <c r="CB4" s="333" t="s">
        <v>328</v>
      </c>
      <c r="CC4" s="333" t="s">
        <v>307</v>
      </c>
      <c r="CD4" s="333" t="s">
        <v>352</v>
      </c>
      <c r="CE4" s="333" t="s">
        <v>307</v>
      </c>
      <c r="CF4" s="333" t="s">
        <v>309</v>
      </c>
      <c r="CG4" s="333" t="s">
        <v>310</v>
      </c>
      <c r="CH4" s="333" t="s">
        <v>311</v>
      </c>
      <c r="CI4" s="333" t="s">
        <v>312</v>
      </c>
      <c r="CJ4" s="333" t="s">
        <v>313</v>
      </c>
      <c r="CK4" s="333" t="s">
        <v>314</v>
      </c>
      <c r="CL4" s="333" t="s">
        <v>315</v>
      </c>
      <c r="CM4" s="333" t="s">
        <v>316</v>
      </c>
      <c r="CN4" s="333" t="s">
        <v>317</v>
      </c>
      <c r="CO4" s="333" t="s">
        <v>318</v>
      </c>
      <c r="CP4" s="333" t="s">
        <v>319</v>
      </c>
      <c r="CQ4" s="333" t="s">
        <v>320</v>
      </c>
      <c r="CR4" s="333" t="s">
        <v>319</v>
      </c>
      <c r="CS4" s="333" t="s">
        <v>321</v>
      </c>
      <c r="CT4" s="333" t="s">
        <v>319</v>
      </c>
      <c r="CU4" s="333" t="s">
        <v>322</v>
      </c>
      <c r="CV4" s="333" t="s">
        <v>323</v>
      </c>
      <c r="CW4" s="333" t="s">
        <v>324</v>
      </c>
      <c r="CX4" s="333" t="s">
        <v>314</v>
      </c>
      <c r="CY4" s="333" t="s">
        <v>325</v>
      </c>
      <c r="CZ4" s="333" t="s">
        <v>326</v>
      </c>
      <c r="DA4" s="333" t="s">
        <v>327</v>
      </c>
      <c r="DB4" s="333" t="s">
        <v>328</v>
      </c>
    </row>
    <row r="5" spans="1:106" x14ac:dyDescent="0.2">
      <c r="A5" s="332">
        <v>1</v>
      </c>
      <c r="B5" s="332" t="s">
        <v>353</v>
      </c>
      <c r="C5" s="336">
        <f>+SUM(C6:C13)</f>
        <v>12907</v>
      </c>
      <c r="D5" s="336">
        <f t="shared" ref="D5:BO5" si="0">+SUM(D6:D13)</f>
        <v>4798</v>
      </c>
      <c r="E5" s="336">
        <f t="shared" si="0"/>
        <v>12907</v>
      </c>
      <c r="F5" s="336">
        <f t="shared" si="0"/>
        <v>3227</v>
      </c>
      <c r="G5" s="336">
        <f t="shared" si="0"/>
        <v>8037</v>
      </c>
      <c r="H5" s="336">
        <f t="shared" si="0"/>
        <v>12907</v>
      </c>
      <c r="I5" s="336">
        <f t="shared" si="0"/>
        <v>6363</v>
      </c>
      <c r="J5" s="336">
        <f t="shared" si="0"/>
        <v>8910</v>
      </c>
      <c r="K5" s="336">
        <f t="shared" si="0"/>
        <v>1846</v>
      </c>
      <c r="L5" s="336">
        <f t="shared" si="0"/>
        <v>297</v>
      </c>
      <c r="M5" s="336">
        <f t="shared" si="0"/>
        <v>1375</v>
      </c>
      <c r="N5" s="336">
        <f t="shared" si="0"/>
        <v>12907</v>
      </c>
      <c r="O5" s="336">
        <f t="shared" si="0"/>
        <v>809</v>
      </c>
      <c r="P5" s="336">
        <f t="shared" si="0"/>
        <v>12</v>
      </c>
      <c r="Q5" s="336">
        <f t="shared" si="0"/>
        <v>424</v>
      </c>
      <c r="R5" s="336">
        <f t="shared" si="0"/>
        <v>12</v>
      </c>
      <c r="S5" s="336">
        <f t="shared" si="0"/>
        <v>401</v>
      </c>
      <c r="T5" s="336">
        <f t="shared" si="0"/>
        <v>12</v>
      </c>
      <c r="U5" s="336">
        <f t="shared" si="0"/>
        <v>181</v>
      </c>
      <c r="V5" s="336">
        <f t="shared" si="0"/>
        <v>12907</v>
      </c>
      <c r="W5" s="336">
        <f t="shared" si="0"/>
        <v>5</v>
      </c>
      <c r="X5" s="336">
        <f t="shared" si="0"/>
        <v>1846</v>
      </c>
      <c r="Y5" s="336">
        <f t="shared" si="0"/>
        <v>186</v>
      </c>
      <c r="Z5" s="336">
        <f t="shared" si="0"/>
        <v>398</v>
      </c>
      <c r="AA5" s="336">
        <f t="shared" si="0"/>
        <v>3</v>
      </c>
      <c r="AB5" s="336">
        <f t="shared" si="0"/>
        <v>400</v>
      </c>
      <c r="AC5" s="354">
        <f t="shared" si="0"/>
        <v>14724</v>
      </c>
      <c r="AD5" s="354">
        <f t="shared" si="0"/>
        <v>4656</v>
      </c>
      <c r="AE5" s="354">
        <f t="shared" si="0"/>
        <v>14724</v>
      </c>
      <c r="AF5" s="354">
        <f>+SUM(AF6:AF13)</f>
        <v>3678</v>
      </c>
      <c r="AG5" s="354">
        <f t="shared" si="0"/>
        <v>6631</v>
      </c>
      <c r="AH5" s="354">
        <f t="shared" si="0"/>
        <v>14724</v>
      </c>
      <c r="AI5" s="354">
        <f t="shared" si="0"/>
        <v>6782</v>
      </c>
      <c r="AJ5" s="354">
        <f t="shared" si="0"/>
        <v>8979</v>
      </c>
      <c r="AK5" s="354">
        <f t="shared" si="0"/>
        <v>1945</v>
      </c>
      <c r="AL5" s="354">
        <f t="shared" si="0"/>
        <v>297</v>
      </c>
      <c r="AM5" s="354">
        <f t="shared" si="0"/>
        <v>1562</v>
      </c>
      <c r="AN5" s="354">
        <f t="shared" si="0"/>
        <v>14724</v>
      </c>
      <c r="AO5" s="354">
        <f t="shared" si="0"/>
        <v>925</v>
      </c>
      <c r="AP5" s="354">
        <f t="shared" si="0"/>
        <v>12</v>
      </c>
      <c r="AQ5" s="354">
        <f t="shared" si="0"/>
        <v>449</v>
      </c>
      <c r="AR5" s="354">
        <f t="shared" si="0"/>
        <v>12</v>
      </c>
      <c r="AS5" s="354">
        <f t="shared" si="0"/>
        <v>453</v>
      </c>
      <c r="AT5" s="354">
        <f t="shared" si="0"/>
        <v>12</v>
      </c>
      <c r="AU5" s="354">
        <f t="shared" si="0"/>
        <v>196</v>
      </c>
      <c r="AV5" s="354">
        <f t="shared" si="0"/>
        <v>14724</v>
      </c>
      <c r="AW5" s="354">
        <f t="shared" si="0"/>
        <v>9</v>
      </c>
      <c r="AX5" s="354">
        <f t="shared" si="0"/>
        <v>1945</v>
      </c>
      <c r="AY5" s="354">
        <f t="shared" si="0"/>
        <v>212</v>
      </c>
      <c r="AZ5" s="354">
        <f t="shared" si="0"/>
        <v>416</v>
      </c>
      <c r="BA5" s="354">
        <f t="shared" si="0"/>
        <v>7</v>
      </c>
      <c r="BB5" s="354">
        <f t="shared" si="0"/>
        <v>420</v>
      </c>
      <c r="BC5" s="354">
        <f t="shared" si="0"/>
        <v>4959</v>
      </c>
      <c r="BD5" s="354">
        <f t="shared" si="0"/>
        <v>1532</v>
      </c>
      <c r="BE5" s="354">
        <f t="shared" si="0"/>
        <v>4959</v>
      </c>
      <c r="BF5" s="354">
        <f t="shared" si="0"/>
        <v>1241</v>
      </c>
      <c r="BG5" s="354">
        <f t="shared" si="0"/>
        <v>2221</v>
      </c>
      <c r="BH5" s="354">
        <f t="shared" si="0"/>
        <v>4959</v>
      </c>
      <c r="BI5" s="354">
        <f t="shared" si="0"/>
        <v>2161</v>
      </c>
      <c r="BJ5" s="354">
        <f t="shared" si="0"/>
        <v>3069</v>
      </c>
      <c r="BK5" s="354">
        <f t="shared" si="0"/>
        <v>606</v>
      </c>
      <c r="BL5" s="354">
        <f t="shared" si="0"/>
        <v>99</v>
      </c>
      <c r="BM5" s="336">
        <f t="shared" si="0"/>
        <v>484</v>
      </c>
      <c r="BN5" s="336">
        <f t="shared" si="0"/>
        <v>4959</v>
      </c>
      <c r="BO5" s="336">
        <f t="shared" si="0"/>
        <v>284</v>
      </c>
      <c r="BP5" s="336">
        <f t="shared" ref="BP5:DB5" si="1">+SUM(BP6:BP13)</f>
        <v>4</v>
      </c>
      <c r="BQ5" s="336">
        <f t="shared" si="1"/>
        <v>129</v>
      </c>
      <c r="BR5" s="336">
        <f t="shared" si="1"/>
        <v>4</v>
      </c>
      <c r="BS5" s="336">
        <f t="shared" si="1"/>
        <v>155</v>
      </c>
      <c r="BT5" s="336">
        <f t="shared" si="1"/>
        <v>4</v>
      </c>
      <c r="BU5" s="336">
        <f t="shared" si="1"/>
        <v>77</v>
      </c>
      <c r="BV5" s="336">
        <f t="shared" si="1"/>
        <v>4959</v>
      </c>
      <c r="BW5" s="336">
        <f t="shared" si="1"/>
        <v>4</v>
      </c>
      <c r="BX5" s="336">
        <f t="shared" si="1"/>
        <v>606</v>
      </c>
      <c r="BY5" s="336">
        <f t="shared" si="1"/>
        <v>46</v>
      </c>
      <c r="BZ5" s="336">
        <f t="shared" si="1"/>
        <v>123</v>
      </c>
      <c r="CA5" s="336">
        <f t="shared" si="1"/>
        <v>1</v>
      </c>
      <c r="CB5" s="336">
        <f t="shared" si="1"/>
        <v>124</v>
      </c>
      <c r="CC5" s="336">
        <f t="shared" si="1"/>
        <v>0</v>
      </c>
      <c r="CD5" s="336">
        <f t="shared" si="1"/>
        <v>0</v>
      </c>
      <c r="CE5" s="336">
        <f t="shared" si="1"/>
        <v>0</v>
      </c>
      <c r="CF5" s="336">
        <f t="shared" si="1"/>
        <v>0</v>
      </c>
      <c r="CG5" s="336">
        <f t="shared" si="1"/>
        <v>0</v>
      </c>
      <c r="CH5" s="336">
        <f t="shared" si="1"/>
        <v>0</v>
      </c>
      <c r="CI5" s="336">
        <f t="shared" si="1"/>
        <v>0</v>
      </c>
      <c r="CJ5" s="336">
        <f t="shared" si="1"/>
        <v>0</v>
      </c>
      <c r="CK5" s="336">
        <f t="shared" si="1"/>
        <v>0</v>
      </c>
      <c r="CL5" s="336">
        <f t="shared" si="1"/>
        <v>0</v>
      </c>
      <c r="CM5" s="336">
        <f t="shared" si="1"/>
        <v>0</v>
      </c>
      <c r="CN5" s="336">
        <f t="shared" si="1"/>
        <v>0</v>
      </c>
      <c r="CO5" s="336">
        <f t="shared" si="1"/>
        <v>0</v>
      </c>
      <c r="CP5" s="336">
        <f t="shared" si="1"/>
        <v>0</v>
      </c>
      <c r="CQ5" s="336">
        <f t="shared" si="1"/>
        <v>0</v>
      </c>
      <c r="CR5" s="336">
        <f t="shared" si="1"/>
        <v>0</v>
      </c>
      <c r="CS5" s="336">
        <f t="shared" si="1"/>
        <v>0</v>
      </c>
      <c r="CT5" s="336">
        <f t="shared" si="1"/>
        <v>0</v>
      </c>
      <c r="CU5" s="336">
        <f t="shared" si="1"/>
        <v>0</v>
      </c>
      <c r="CV5" s="336">
        <f t="shared" si="1"/>
        <v>0</v>
      </c>
      <c r="CW5" s="336">
        <f t="shared" si="1"/>
        <v>0</v>
      </c>
      <c r="CX5" s="336">
        <f t="shared" si="1"/>
        <v>0</v>
      </c>
      <c r="CY5" s="336">
        <f t="shared" si="1"/>
        <v>0</v>
      </c>
      <c r="CZ5" s="336">
        <f t="shared" si="1"/>
        <v>0</v>
      </c>
      <c r="DA5" s="336">
        <f t="shared" si="1"/>
        <v>0</v>
      </c>
      <c r="DB5" s="336">
        <f t="shared" si="1"/>
        <v>0</v>
      </c>
    </row>
    <row r="6" spans="1:106" ht="15" hidden="1" x14ac:dyDescent="0.2">
      <c r="A6" s="332">
        <v>2</v>
      </c>
      <c r="B6" t="s">
        <v>378</v>
      </c>
      <c r="C6" s="338"/>
      <c r="D6" s="338"/>
      <c r="E6" s="338"/>
      <c r="F6" s="338"/>
      <c r="G6" s="338"/>
      <c r="H6" s="338"/>
      <c r="I6" s="338"/>
      <c r="J6" s="338"/>
      <c r="K6" s="338"/>
      <c r="L6" s="338"/>
      <c r="M6" s="338"/>
      <c r="N6" s="338"/>
      <c r="O6" s="336"/>
      <c r="P6" s="336"/>
      <c r="Q6" s="336"/>
      <c r="R6" s="336"/>
      <c r="S6" s="336"/>
      <c r="T6" s="336"/>
      <c r="U6" s="336"/>
      <c r="V6" s="336"/>
      <c r="W6" s="336"/>
      <c r="X6" s="336"/>
      <c r="Y6" s="336"/>
      <c r="Z6" s="336"/>
      <c r="AA6" s="336"/>
      <c r="AB6" s="336"/>
      <c r="AC6" s="355"/>
      <c r="AD6" s="355"/>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92"/>
      <c r="CV6" s="92"/>
      <c r="CW6" s="92"/>
      <c r="CX6" s="92"/>
      <c r="CY6" s="92"/>
      <c r="CZ6" s="92"/>
      <c r="DA6" s="92"/>
      <c r="DB6" s="92"/>
    </row>
    <row r="7" spans="1:106" x14ac:dyDescent="0.2">
      <c r="A7" s="332">
        <v>3</v>
      </c>
      <c r="B7" t="s">
        <v>379</v>
      </c>
      <c r="C7" s="336">
        <v>12907</v>
      </c>
      <c r="D7" s="336">
        <v>4798</v>
      </c>
      <c r="E7" s="336">
        <v>12907</v>
      </c>
      <c r="F7" s="336">
        <v>3227</v>
      </c>
      <c r="G7" s="336">
        <v>8037</v>
      </c>
      <c r="H7" s="336">
        <v>12907</v>
      </c>
      <c r="I7" s="336">
        <v>6363</v>
      </c>
      <c r="J7" s="336">
        <v>8910</v>
      </c>
      <c r="K7" s="336">
        <v>1846</v>
      </c>
      <c r="L7" s="336">
        <v>297</v>
      </c>
      <c r="M7" s="336">
        <v>1375</v>
      </c>
      <c r="N7" s="336">
        <v>12907</v>
      </c>
      <c r="O7" s="336">
        <v>809</v>
      </c>
      <c r="P7" s="336">
        <v>12</v>
      </c>
      <c r="Q7" s="336">
        <v>424</v>
      </c>
      <c r="R7" s="336">
        <v>12</v>
      </c>
      <c r="S7" s="336">
        <v>401</v>
      </c>
      <c r="T7" s="336">
        <v>12</v>
      </c>
      <c r="U7" s="336">
        <v>181</v>
      </c>
      <c r="V7" s="336">
        <v>12907</v>
      </c>
      <c r="W7" s="336">
        <v>5</v>
      </c>
      <c r="X7" s="336">
        <v>1846</v>
      </c>
      <c r="Y7" s="336">
        <v>186</v>
      </c>
      <c r="Z7" s="336">
        <v>398</v>
      </c>
      <c r="AA7" s="336">
        <v>3</v>
      </c>
      <c r="AB7" s="336">
        <v>400</v>
      </c>
      <c r="AC7" s="92">
        <v>14724</v>
      </c>
      <c r="AD7" s="92">
        <v>4656</v>
      </c>
      <c r="AE7" s="92">
        <v>14724</v>
      </c>
      <c r="AF7" s="92">
        <v>3678</v>
      </c>
      <c r="AG7" s="92">
        <v>6631</v>
      </c>
      <c r="AH7" s="92">
        <v>14724</v>
      </c>
      <c r="AI7" s="92">
        <v>6782</v>
      </c>
      <c r="AJ7" s="92">
        <v>8979</v>
      </c>
      <c r="AK7" s="92">
        <v>1945</v>
      </c>
      <c r="AL7" s="92">
        <v>297</v>
      </c>
      <c r="AM7" s="92">
        <v>1562</v>
      </c>
      <c r="AN7" s="92">
        <v>14724</v>
      </c>
      <c r="AO7" s="92">
        <v>925</v>
      </c>
      <c r="AP7" s="92">
        <v>12</v>
      </c>
      <c r="AQ7" s="92">
        <v>449</v>
      </c>
      <c r="AR7" s="92">
        <v>12</v>
      </c>
      <c r="AS7" s="92">
        <v>453</v>
      </c>
      <c r="AT7" s="92">
        <v>12</v>
      </c>
      <c r="AU7" s="92">
        <v>196</v>
      </c>
      <c r="AV7" s="92">
        <v>14724</v>
      </c>
      <c r="AW7" s="92">
        <v>9</v>
      </c>
      <c r="AX7" s="92">
        <v>1945</v>
      </c>
      <c r="AY7" s="92">
        <v>212</v>
      </c>
      <c r="AZ7" s="92">
        <v>416</v>
      </c>
      <c r="BA7" s="92">
        <v>7</v>
      </c>
      <c r="BB7" s="92">
        <v>420</v>
      </c>
      <c r="BC7" s="92">
        <v>4959</v>
      </c>
      <c r="BD7" s="92">
        <v>1532</v>
      </c>
      <c r="BE7" s="92">
        <v>4959</v>
      </c>
      <c r="BF7" s="92">
        <v>1241</v>
      </c>
      <c r="BG7" s="92">
        <v>2221</v>
      </c>
      <c r="BH7" s="92">
        <v>4959</v>
      </c>
      <c r="BI7" s="92">
        <v>2161</v>
      </c>
      <c r="BJ7" s="92">
        <v>3069</v>
      </c>
      <c r="BK7" s="92">
        <v>606</v>
      </c>
      <c r="BL7" s="92">
        <v>99</v>
      </c>
      <c r="BM7" s="92">
        <v>484</v>
      </c>
      <c r="BN7" s="92">
        <v>4959</v>
      </c>
      <c r="BO7" s="92">
        <v>284</v>
      </c>
      <c r="BP7" s="92">
        <v>4</v>
      </c>
      <c r="BQ7" s="92">
        <v>129</v>
      </c>
      <c r="BR7" s="92">
        <v>4</v>
      </c>
      <c r="BS7" s="92">
        <v>155</v>
      </c>
      <c r="BT7" s="92">
        <v>4</v>
      </c>
      <c r="BU7" s="92">
        <v>77</v>
      </c>
      <c r="BV7" s="92">
        <v>4959</v>
      </c>
      <c r="BW7" s="92">
        <v>4</v>
      </c>
      <c r="BX7" s="92">
        <v>606</v>
      </c>
      <c r="BY7" s="92">
        <v>46</v>
      </c>
      <c r="BZ7" s="92">
        <v>123</v>
      </c>
      <c r="CA7" s="92">
        <v>1</v>
      </c>
      <c r="CB7" s="92">
        <v>124</v>
      </c>
      <c r="CC7" s="92"/>
      <c r="CD7" s="92"/>
      <c r="CE7" s="92"/>
      <c r="CF7" s="92"/>
      <c r="CG7" s="92"/>
      <c r="CH7" s="92"/>
      <c r="CI7" s="92"/>
      <c r="CJ7" s="92"/>
      <c r="CK7" s="92"/>
      <c r="CL7" s="92"/>
      <c r="CM7" s="92"/>
      <c r="CN7" s="92"/>
      <c r="CO7" s="92"/>
      <c r="CP7" s="92"/>
      <c r="CQ7" s="92"/>
      <c r="CR7" s="92"/>
      <c r="CS7" s="92"/>
      <c r="CT7" s="92"/>
      <c r="CU7" s="92"/>
      <c r="CV7" s="92"/>
      <c r="CW7" s="92"/>
      <c r="CX7" s="92"/>
      <c r="CY7" s="92"/>
      <c r="CZ7" s="92"/>
      <c r="DA7" s="92"/>
      <c r="DB7" s="92"/>
    </row>
    <row r="8" spans="1:106" hidden="1" x14ac:dyDescent="0.2">
      <c r="A8" s="332">
        <v>4</v>
      </c>
      <c r="B8" s="92" t="s">
        <v>347</v>
      </c>
      <c r="C8" s="336"/>
      <c r="D8" s="336"/>
      <c r="E8" s="336"/>
      <c r="F8" s="336"/>
      <c r="G8" s="336"/>
      <c r="H8" s="336"/>
      <c r="I8" s="336"/>
      <c r="J8" s="336"/>
      <c r="K8" s="336"/>
      <c r="L8" s="336"/>
      <c r="M8" s="336"/>
      <c r="N8" s="336"/>
      <c r="O8" s="336"/>
      <c r="P8" s="336"/>
      <c r="Q8" s="336"/>
      <c r="R8" s="336"/>
      <c r="S8" s="336"/>
      <c r="T8" s="336"/>
      <c r="U8" s="336"/>
      <c r="V8" s="336"/>
      <c r="W8" s="336"/>
      <c r="X8" s="336"/>
      <c r="Y8" s="336"/>
      <c r="Z8" s="336"/>
      <c r="AA8" s="336"/>
      <c r="AB8" s="336"/>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92"/>
      <c r="CV8" s="92"/>
      <c r="CW8" s="92"/>
      <c r="CX8" s="92"/>
      <c r="CY8" s="92"/>
      <c r="CZ8" s="92"/>
      <c r="DA8" s="92"/>
      <c r="DB8" s="92"/>
    </row>
    <row r="9" spans="1:106" hidden="1" x14ac:dyDescent="0.2">
      <c r="A9" s="332">
        <v>5</v>
      </c>
      <c r="B9" t="s">
        <v>377</v>
      </c>
      <c r="C9" s="336"/>
      <c r="D9" s="336"/>
      <c r="E9" s="336"/>
      <c r="F9" s="336"/>
      <c r="G9" s="336"/>
      <c r="H9" s="336"/>
      <c r="I9" s="336"/>
      <c r="J9" s="336"/>
      <c r="K9" s="336"/>
      <c r="L9" s="336"/>
      <c r="M9" s="336"/>
      <c r="N9" s="336"/>
      <c r="O9" s="336"/>
      <c r="P9" s="336"/>
      <c r="Q9" s="336"/>
      <c r="R9" s="336"/>
      <c r="S9" s="336"/>
      <c r="T9" s="336"/>
      <c r="U9" s="336"/>
      <c r="V9" s="336"/>
      <c r="W9" s="336"/>
      <c r="X9" s="336"/>
      <c r="Y9" s="336"/>
      <c r="Z9" s="336"/>
      <c r="AA9" s="336"/>
      <c r="AB9" s="336"/>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row>
    <row r="10" spans="1:106" hidden="1" x14ac:dyDescent="0.2">
      <c r="A10" s="332">
        <v>6</v>
      </c>
      <c r="B10" t="s">
        <v>381</v>
      </c>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c r="AB10" s="336"/>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2"/>
      <c r="CN10" s="92"/>
      <c r="CO10" s="92"/>
      <c r="CP10" s="92"/>
      <c r="CQ10" s="92"/>
      <c r="CR10" s="92"/>
      <c r="CS10" s="92"/>
      <c r="CT10" s="92"/>
      <c r="CU10" s="92"/>
      <c r="CV10" s="92"/>
      <c r="CW10" s="92"/>
      <c r="CX10" s="92"/>
      <c r="CY10" s="92"/>
      <c r="CZ10" s="92"/>
      <c r="DA10" s="92"/>
      <c r="DB10" s="92"/>
    </row>
    <row r="11" spans="1:106" hidden="1" x14ac:dyDescent="0.2">
      <c r="A11" s="332">
        <v>7</v>
      </c>
      <c r="B11" s="92" t="s">
        <v>350</v>
      </c>
      <c r="C11" s="331"/>
      <c r="D11" s="331"/>
      <c r="E11" s="331"/>
      <c r="F11" s="331"/>
      <c r="G11" s="331"/>
      <c r="H11" s="331"/>
      <c r="I11" s="331"/>
      <c r="J11" s="331"/>
      <c r="K11" s="331"/>
      <c r="L11" s="331"/>
      <c r="M11" s="331"/>
      <c r="N11" s="331"/>
      <c r="O11" s="336"/>
      <c r="P11" s="336"/>
      <c r="Q11" s="336"/>
      <c r="R11" s="336"/>
      <c r="S11" s="336"/>
      <c r="T11" s="336"/>
      <c r="U11" s="336"/>
      <c r="V11" s="336"/>
      <c r="W11" s="336"/>
      <c r="X11" s="336"/>
      <c r="Y11" s="336"/>
      <c r="Z11" s="336"/>
      <c r="AA11" s="336"/>
      <c r="AB11" s="336"/>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92"/>
      <c r="CX11" s="92"/>
      <c r="CY11" s="92"/>
      <c r="CZ11" s="92"/>
      <c r="DA11" s="92"/>
      <c r="DB11" s="92"/>
    </row>
    <row r="12" spans="1:106" hidden="1" x14ac:dyDescent="0.2">
      <c r="A12" s="332">
        <v>8</v>
      </c>
      <c r="B12" s="92" t="s">
        <v>349</v>
      </c>
      <c r="C12" s="336"/>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c r="BO12" s="92"/>
      <c r="BP12" s="92"/>
      <c r="BQ12" s="92"/>
      <c r="BR12" s="92"/>
      <c r="BS12" s="92"/>
      <c r="BT12" s="92"/>
      <c r="BU12" s="92"/>
      <c r="BV12" s="92"/>
      <c r="BW12" s="92"/>
      <c r="BX12" s="92"/>
      <c r="BY12" s="92"/>
      <c r="BZ12" s="92"/>
      <c r="CA12" s="92"/>
      <c r="CB12" s="92"/>
      <c r="CC12" s="92"/>
      <c r="CD12" s="92"/>
      <c r="CE12" s="92"/>
      <c r="CF12" s="92"/>
      <c r="CG12" s="92"/>
      <c r="CH12" s="92"/>
      <c r="CI12" s="92"/>
      <c r="CJ12" s="92"/>
      <c r="CK12" s="92"/>
      <c r="CL12" s="92"/>
      <c r="CM12" s="92"/>
      <c r="CN12" s="92"/>
      <c r="CO12" s="92"/>
      <c r="CP12" s="92"/>
      <c r="CQ12" s="92"/>
      <c r="CR12" s="92"/>
      <c r="CS12" s="92"/>
      <c r="CT12" s="92"/>
      <c r="CU12" s="92"/>
      <c r="CV12" s="92"/>
      <c r="CW12" s="92"/>
      <c r="CX12" s="92"/>
      <c r="CY12" s="92"/>
      <c r="CZ12" s="92"/>
      <c r="DA12" s="92"/>
      <c r="DB12" s="92"/>
    </row>
    <row r="13" spans="1:106" hidden="1" x14ac:dyDescent="0.2">
      <c r="A13" s="332">
        <v>9</v>
      </c>
      <c r="B13" t="s">
        <v>380</v>
      </c>
      <c r="C13" s="336"/>
      <c r="D13" s="336"/>
      <c r="E13" s="336"/>
      <c r="F13" s="336"/>
      <c r="G13" s="336"/>
      <c r="H13" s="336"/>
      <c r="I13" s="336"/>
      <c r="J13" s="336"/>
      <c r="K13" s="336"/>
      <c r="L13" s="336"/>
      <c r="M13" s="336"/>
      <c r="N13" s="336"/>
      <c r="O13" s="336"/>
      <c r="P13" s="336"/>
      <c r="Q13" s="336"/>
      <c r="R13" s="336"/>
      <c r="S13" s="336"/>
      <c r="T13" s="336"/>
      <c r="U13" s="336"/>
      <c r="V13" s="336"/>
      <c r="W13" s="336"/>
      <c r="X13" s="336"/>
      <c r="Y13" s="336"/>
      <c r="Z13" s="336"/>
      <c r="AA13" s="336"/>
      <c r="AB13" s="336"/>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92"/>
      <c r="CV13" s="92"/>
      <c r="CW13" s="92"/>
      <c r="CX13" s="92"/>
      <c r="CY13" s="92"/>
      <c r="CZ13" s="92"/>
      <c r="DA13" s="92"/>
      <c r="DB13" s="92"/>
    </row>
    <row r="21" spans="2:54" x14ac:dyDescent="0.2">
      <c r="B21" s="92"/>
      <c r="AC21" s="337"/>
      <c r="AD21" s="337"/>
      <c r="AE21" s="337"/>
      <c r="AF21" s="337"/>
      <c r="AG21" s="337"/>
      <c r="AH21" s="337"/>
      <c r="AI21" s="337"/>
      <c r="AJ21" s="337"/>
      <c r="AK21" s="337"/>
      <c r="AL21" s="337"/>
      <c r="AM21" s="337"/>
      <c r="AN21" s="337"/>
      <c r="AO21" s="337"/>
      <c r="AP21" s="337"/>
      <c r="AQ21" s="337"/>
      <c r="AR21" s="337"/>
      <c r="AS21" s="337"/>
      <c r="AT21" s="337"/>
      <c r="AU21" s="337"/>
      <c r="AV21" s="337"/>
      <c r="AW21" s="337"/>
      <c r="AX21" s="337"/>
      <c r="AY21" s="337"/>
      <c r="AZ21" s="337"/>
    </row>
    <row r="24" spans="2:54" x14ac:dyDescent="0.2">
      <c r="B24" s="92"/>
    </row>
    <row r="25" spans="2:54" x14ac:dyDescent="0.2">
      <c r="B25" s="92"/>
    </row>
    <row r="27" spans="2:54" x14ac:dyDescent="0.2">
      <c r="AC27" s="337"/>
      <c r="AD27" s="337"/>
      <c r="AE27" s="337"/>
      <c r="AF27" s="337"/>
      <c r="AG27" s="337"/>
      <c r="AH27" s="337"/>
      <c r="AI27" s="337"/>
      <c r="AJ27" s="337"/>
      <c r="AK27" s="337"/>
      <c r="AL27" s="337"/>
      <c r="AM27" s="337"/>
      <c r="AN27" s="337"/>
      <c r="AO27" s="337"/>
      <c r="AP27" s="337"/>
      <c r="AQ27" s="337"/>
      <c r="AR27" s="337"/>
      <c r="AS27" s="337"/>
      <c r="AT27" s="337"/>
      <c r="AU27" s="337"/>
      <c r="AV27" s="337"/>
      <c r="AW27" s="337"/>
      <c r="AX27" s="337"/>
      <c r="AY27" s="337"/>
      <c r="AZ27" s="337"/>
      <c r="BA27" s="337"/>
      <c r="BB27" s="337"/>
    </row>
    <row r="59" spans="23:23" x14ac:dyDescent="0.2">
      <c r="W59" s="337">
        <v>416</v>
      </c>
    </row>
    <row r="61" spans="23:23" x14ac:dyDescent="0.2">
      <c r="W61" s="337">
        <v>7</v>
      </c>
    </row>
    <row r="62" spans="23:23" x14ac:dyDescent="0.2">
      <c r="W62" s="337">
        <v>420</v>
      </c>
    </row>
  </sheetData>
  <autoFilter ref="A5:DB13" xr:uid="{4C4F9F1C-8B74-43C3-A6C1-F9B9E12D9EDF}">
    <filterColumn colId="1">
      <filters>
        <filter val="HOSPITAL  MOYOBAMBA"/>
      </filters>
    </filterColumn>
  </autoFilter>
  <mergeCells count="56">
    <mergeCell ref="Y3:Z3"/>
    <mergeCell ref="C3:D3"/>
    <mergeCell ref="E3:F3"/>
    <mergeCell ref="G3:H3"/>
    <mergeCell ref="I3:J3"/>
    <mergeCell ref="K3:L3"/>
    <mergeCell ref="M3:N3"/>
    <mergeCell ref="BA3:BB3"/>
    <mergeCell ref="AA3:AB3"/>
    <mergeCell ref="C2:AB2"/>
    <mergeCell ref="AC2:BB2"/>
    <mergeCell ref="AC3:AD3"/>
    <mergeCell ref="AE3:AF3"/>
    <mergeCell ref="AG3:AH3"/>
    <mergeCell ref="AI3:AJ3"/>
    <mergeCell ref="AK3:AL3"/>
    <mergeCell ref="AM3:AN3"/>
    <mergeCell ref="AO3:AP3"/>
    <mergeCell ref="O3:P3"/>
    <mergeCell ref="Q3:R3"/>
    <mergeCell ref="S3:T3"/>
    <mergeCell ref="U3:V3"/>
    <mergeCell ref="W3:X3"/>
    <mergeCell ref="AQ3:AR3"/>
    <mergeCell ref="AS3:AT3"/>
    <mergeCell ref="AU3:AV3"/>
    <mergeCell ref="AW3:AX3"/>
    <mergeCell ref="AY3:AZ3"/>
    <mergeCell ref="CC3:CD3"/>
    <mergeCell ref="BC2:CB2"/>
    <mergeCell ref="CC2:DB2"/>
    <mergeCell ref="BC3:BD3"/>
    <mergeCell ref="BE3:BF3"/>
    <mergeCell ref="BG3:BH3"/>
    <mergeCell ref="BI3:BJ3"/>
    <mergeCell ref="BK3:BL3"/>
    <mergeCell ref="BM3:BN3"/>
    <mergeCell ref="BO3:BP3"/>
    <mergeCell ref="BQ3:BR3"/>
    <mergeCell ref="BS3:BT3"/>
    <mergeCell ref="BU3:BV3"/>
    <mergeCell ref="BW3:BX3"/>
    <mergeCell ref="BY3:BZ3"/>
    <mergeCell ref="CA3:CB3"/>
    <mergeCell ref="DA3:DB3"/>
    <mergeCell ref="CE3:CF3"/>
    <mergeCell ref="CG3:CH3"/>
    <mergeCell ref="CI3:CJ3"/>
    <mergeCell ref="CK3:CL3"/>
    <mergeCell ref="CM3:CN3"/>
    <mergeCell ref="CO3:CP3"/>
    <mergeCell ref="CQ3:CR3"/>
    <mergeCell ref="CS3:CT3"/>
    <mergeCell ref="CU3:CV3"/>
    <mergeCell ref="CW3:CX3"/>
    <mergeCell ref="CY3:CZ3"/>
  </mergeCells>
  <conditionalFormatting sqref="C6:DB8 C9:AB10 BC9:DB10 C11:DB11 C12:AB13 BC12:DB13">
    <cfRule type="containsBlanks" dxfId="1" priority="2">
      <formula>LEN(TRIM(C6))=0</formula>
    </cfRule>
  </conditionalFormatting>
  <conditionalFormatting sqref="AC9:BB13">
    <cfRule type="containsBlanks" dxfId="0" priority="1">
      <formula>LEN(TRIM(AC9))=0</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87145-8B2B-441D-BA09-096C5788CD5F}">
  <sheetPr filterMode="1">
    <tabColor rgb="FF00B050"/>
  </sheetPr>
  <dimension ref="A1:AI11"/>
  <sheetViews>
    <sheetView zoomScale="85" zoomScaleNormal="85" workbookViewId="0">
      <selection activeCell="X4" sqref="X4"/>
    </sheetView>
  </sheetViews>
  <sheetFormatPr baseColWidth="10" defaultRowHeight="12.75" x14ac:dyDescent="0.2"/>
  <cols>
    <col min="1" max="1" width="3.140625" bestFit="1" customWidth="1"/>
    <col min="2" max="2" width="18.42578125" bestFit="1" customWidth="1"/>
    <col min="3" max="3" width="23" customWidth="1"/>
    <col min="4" max="5" width="7.85546875" customWidth="1"/>
    <col min="6" max="6" width="7.7109375" customWidth="1"/>
    <col min="7" max="8" width="7.85546875" customWidth="1"/>
    <col min="9" max="11" width="9" customWidth="1"/>
    <col min="12" max="12" width="7.85546875" customWidth="1"/>
    <col min="13" max="13" width="9" customWidth="1"/>
    <col min="14" max="15" width="7.85546875" customWidth="1"/>
    <col min="16" max="16" width="7.7109375" customWidth="1"/>
    <col min="17" max="19" width="7.85546875" customWidth="1"/>
    <col min="20" max="20" width="9" customWidth="1"/>
    <col min="21" max="21" width="7.7109375" customWidth="1"/>
    <col min="22" max="22" width="7.85546875" customWidth="1"/>
    <col min="23" max="23" width="9" customWidth="1"/>
    <col min="24" max="24" width="9.7109375" bestFit="1" customWidth="1"/>
    <col min="25" max="25" width="8.42578125" customWidth="1"/>
    <col min="26" max="26" width="8.28515625" bestFit="1" customWidth="1"/>
    <col min="27" max="27" width="7.7109375" bestFit="1" customWidth="1"/>
    <col min="28" max="28" width="7.85546875" bestFit="1" customWidth="1"/>
    <col min="29" max="29" width="8.28515625" bestFit="1" customWidth="1"/>
    <col min="30" max="30" width="13.85546875" customWidth="1"/>
    <col min="31" max="31" width="6.5703125" bestFit="1" customWidth="1"/>
    <col min="32" max="32" width="7.140625" bestFit="1" customWidth="1"/>
    <col min="33" max="33" width="7.7109375" bestFit="1" customWidth="1"/>
    <col min="34" max="34" width="7.85546875" bestFit="1" customWidth="1"/>
    <col min="35" max="35" width="7.85546875" customWidth="1"/>
  </cols>
  <sheetData>
    <row r="1" spans="1:35" s="339" customFormat="1" ht="24.75" customHeight="1" x14ac:dyDescent="0.2">
      <c r="D1" s="686" t="s">
        <v>363</v>
      </c>
      <c r="E1" s="686"/>
      <c r="F1" s="686"/>
      <c r="G1" s="686"/>
      <c r="H1" s="686"/>
      <c r="I1" s="687" t="s">
        <v>365</v>
      </c>
      <c r="J1" s="687"/>
      <c r="K1" s="687"/>
      <c r="L1" s="687"/>
      <c r="M1" s="687"/>
      <c r="N1" s="686" t="s">
        <v>364</v>
      </c>
      <c r="O1" s="686"/>
      <c r="P1" s="686"/>
      <c r="Q1" s="686"/>
      <c r="R1" s="686"/>
      <c r="S1" s="687" t="s">
        <v>366</v>
      </c>
      <c r="T1" s="687"/>
      <c r="U1" s="687"/>
      <c r="V1" s="687"/>
      <c r="W1" s="687"/>
      <c r="Y1" s="688" t="s">
        <v>367</v>
      </c>
      <c r="Z1" s="688"/>
      <c r="AA1" s="688"/>
      <c r="AB1" s="688"/>
      <c r="AC1" s="688"/>
      <c r="AE1" s="685" t="s">
        <v>368</v>
      </c>
      <c r="AF1" s="685"/>
      <c r="AG1" s="685"/>
      <c r="AH1" s="685"/>
      <c r="AI1" s="685"/>
    </row>
    <row r="2" spans="1:35" s="359" customFormat="1" ht="45" x14ac:dyDescent="0.2">
      <c r="A2" s="356" t="s">
        <v>105</v>
      </c>
      <c r="B2" s="356" t="s">
        <v>369</v>
      </c>
      <c r="C2" s="356" t="s">
        <v>370</v>
      </c>
      <c r="D2" s="357" t="s">
        <v>371</v>
      </c>
      <c r="E2" s="357" t="s">
        <v>372</v>
      </c>
      <c r="F2" s="357" t="s">
        <v>373</v>
      </c>
      <c r="G2" s="357" t="s">
        <v>374</v>
      </c>
      <c r="H2" s="357" t="s">
        <v>123</v>
      </c>
      <c r="I2" s="357" t="s">
        <v>371</v>
      </c>
      <c r="J2" s="357" t="s">
        <v>372</v>
      </c>
      <c r="K2" s="357" t="s">
        <v>373</v>
      </c>
      <c r="L2" s="357" t="s">
        <v>374</v>
      </c>
      <c r="M2" s="357" t="s">
        <v>123</v>
      </c>
      <c r="N2" s="357" t="s">
        <v>371</v>
      </c>
      <c r="O2" s="357" t="s">
        <v>372</v>
      </c>
      <c r="P2" s="357" t="s">
        <v>373</v>
      </c>
      <c r="Q2" s="357" t="s">
        <v>374</v>
      </c>
      <c r="R2" s="357" t="s">
        <v>123</v>
      </c>
      <c r="S2" s="357" t="s">
        <v>371</v>
      </c>
      <c r="T2" s="357" t="s">
        <v>372</v>
      </c>
      <c r="U2" s="357" t="s">
        <v>373</v>
      </c>
      <c r="V2" s="357" t="s">
        <v>374</v>
      </c>
      <c r="W2" s="357" t="s">
        <v>123</v>
      </c>
      <c r="X2" s="357" t="s">
        <v>375</v>
      </c>
      <c r="Y2" s="357" t="s">
        <v>371</v>
      </c>
      <c r="Z2" s="357" t="s">
        <v>372</v>
      </c>
      <c r="AA2" s="357" t="s">
        <v>373</v>
      </c>
      <c r="AB2" s="357" t="s">
        <v>374</v>
      </c>
      <c r="AC2" s="357" t="s">
        <v>123</v>
      </c>
      <c r="AD2" s="357" t="s">
        <v>376</v>
      </c>
      <c r="AE2" s="357" t="s">
        <v>371</v>
      </c>
      <c r="AF2" s="357" t="s">
        <v>372</v>
      </c>
      <c r="AG2" s="357" t="s">
        <v>373</v>
      </c>
      <c r="AH2" s="357" t="s">
        <v>374</v>
      </c>
      <c r="AI2" s="358" t="s">
        <v>123</v>
      </c>
    </row>
    <row r="3" spans="1:35" ht="15" hidden="1" x14ac:dyDescent="0.25">
      <c r="A3" s="336">
        <v>1</v>
      </c>
      <c r="B3" s="360" t="s">
        <v>247</v>
      </c>
      <c r="C3" t="s">
        <v>378</v>
      </c>
      <c r="D3" s="337"/>
      <c r="E3" s="337"/>
      <c r="F3" s="337"/>
      <c r="G3" s="337"/>
      <c r="H3" s="337">
        <f>+SUM(D3:G3)</f>
        <v>0</v>
      </c>
      <c r="I3" s="337"/>
      <c r="J3" s="337"/>
      <c r="K3" s="337"/>
      <c r="L3" s="337"/>
      <c r="M3" s="337">
        <f>+SUM(I3:L3)</f>
        <v>0</v>
      </c>
      <c r="N3" s="337"/>
      <c r="O3" s="337"/>
      <c r="P3" s="337"/>
      <c r="Q3" s="337"/>
      <c r="R3" s="337">
        <f>+SUM(N3:Q3)</f>
        <v>0</v>
      </c>
      <c r="S3" s="337"/>
      <c r="T3" s="337"/>
      <c r="U3" s="337"/>
      <c r="V3" s="337"/>
      <c r="W3" s="337"/>
      <c r="X3" s="337"/>
      <c r="Y3" s="361">
        <f>IFERROR(+N3/$X3,0)</f>
        <v>0</v>
      </c>
      <c r="Z3" s="361">
        <f>IFERROR(+O3/$X3,0)</f>
        <v>0</v>
      </c>
      <c r="AA3" s="361">
        <f>IFERROR(+P3/$X3,0)</f>
        <v>0</v>
      </c>
      <c r="AB3" s="361">
        <f>IFERROR(+Q3/$X3,0)</f>
        <v>0</v>
      </c>
      <c r="AC3" s="361">
        <f>IFERROR(+R3/$X3,0)</f>
        <v>0</v>
      </c>
      <c r="AD3" s="361">
        <f>1-Y3</f>
        <v>1</v>
      </c>
      <c r="AE3" s="362">
        <f>IFERROR(+S3/N3,0)</f>
        <v>0</v>
      </c>
      <c r="AF3" s="362">
        <f>IFERROR(+T3/O3,0)</f>
        <v>0</v>
      </c>
      <c r="AG3" s="362">
        <f>IFERROR(+U3/P3,0)</f>
        <v>0</v>
      </c>
      <c r="AH3" s="362">
        <f>IFERROR(+V3/Q3,0)</f>
        <v>0</v>
      </c>
      <c r="AI3" s="362">
        <f>IFERROR(+W3/R3,0)</f>
        <v>0</v>
      </c>
    </row>
    <row r="4" spans="1:35" ht="15" x14ac:dyDescent="0.25">
      <c r="A4" s="336">
        <v>2</v>
      </c>
      <c r="B4" s="360" t="s">
        <v>246</v>
      </c>
      <c r="C4" t="s">
        <v>379</v>
      </c>
      <c r="D4" s="337">
        <v>9828</v>
      </c>
      <c r="E4" s="337">
        <v>8164</v>
      </c>
      <c r="F4" s="337">
        <v>7972</v>
      </c>
      <c r="G4" s="337">
        <v>7654</v>
      </c>
      <c r="H4" s="337">
        <f t="shared" ref="H4:H10" si="0">+SUM(D4:G4)</f>
        <v>33618</v>
      </c>
      <c r="I4" s="337">
        <v>20085</v>
      </c>
      <c r="J4" s="337">
        <v>21245</v>
      </c>
      <c r="K4" s="337">
        <v>21201</v>
      </c>
      <c r="L4" s="337">
        <v>20014</v>
      </c>
      <c r="M4" s="337">
        <f t="shared" ref="M4:M10" si="1">+SUM(I4:L4)</f>
        <v>82545</v>
      </c>
      <c r="N4" s="337">
        <v>11159</v>
      </c>
      <c r="O4" s="337">
        <v>9393</v>
      </c>
      <c r="P4" s="337">
        <v>3504</v>
      </c>
      <c r="Q4" s="337"/>
      <c r="R4" s="337">
        <f t="shared" ref="R4:R10" si="2">+SUM(N4:Q4)</f>
        <v>24056</v>
      </c>
      <c r="S4" s="337">
        <v>22566</v>
      </c>
      <c r="T4" s="337">
        <v>25158</v>
      </c>
      <c r="U4" s="337">
        <v>8268</v>
      </c>
      <c r="V4" s="337"/>
      <c r="W4" s="337"/>
      <c r="X4" s="337"/>
      <c r="Y4" s="361">
        <f t="shared" ref="Y4:Y10" si="3">IFERROR(+N4/$X4,0)</f>
        <v>0</v>
      </c>
      <c r="Z4" s="361">
        <f t="shared" ref="Z4:Z10" si="4">IFERROR(+O4/$X4,0)</f>
        <v>0</v>
      </c>
      <c r="AA4" s="361">
        <f t="shared" ref="AA4:AA11" si="5">IFERROR(+P4/$X4,0)</f>
        <v>0</v>
      </c>
      <c r="AB4" s="361">
        <f t="shared" ref="AB4:AB11" si="6">IFERROR(+Q4/$X4,0)</f>
        <v>0</v>
      </c>
      <c r="AC4" s="361">
        <f t="shared" ref="AC4:AC11" si="7">IFERROR(+R4/$X4,0)</f>
        <v>0</v>
      </c>
      <c r="AD4" s="361">
        <f t="shared" ref="AD4:AD11" si="8">1-Y4</f>
        <v>1</v>
      </c>
      <c r="AE4" s="362">
        <f t="shared" ref="AE4:AI10" si="9">IFERROR(+S4/N4,0)</f>
        <v>2.0222242136392148</v>
      </c>
      <c r="AF4" s="362">
        <f t="shared" si="9"/>
        <v>2.678377515170872</v>
      </c>
      <c r="AG4" s="362">
        <f t="shared" si="9"/>
        <v>2.3595890410958904</v>
      </c>
      <c r="AH4" s="362">
        <f t="shared" si="9"/>
        <v>0</v>
      </c>
      <c r="AI4" s="362">
        <f t="shared" si="9"/>
        <v>0</v>
      </c>
    </row>
    <row r="5" spans="1:35" ht="15" hidden="1" x14ac:dyDescent="0.25">
      <c r="A5" s="336">
        <v>3</v>
      </c>
      <c r="B5" s="360" t="s">
        <v>243</v>
      </c>
      <c r="C5" s="92" t="s">
        <v>347</v>
      </c>
      <c r="D5" s="337"/>
      <c r="E5" s="337"/>
      <c r="F5" s="337"/>
      <c r="G5" s="337"/>
      <c r="H5" s="337">
        <f t="shared" si="0"/>
        <v>0</v>
      </c>
      <c r="I5" s="337"/>
      <c r="J5" s="337"/>
      <c r="K5" s="337"/>
      <c r="L5" s="337"/>
      <c r="M5" s="337">
        <f t="shared" si="1"/>
        <v>0</v>
      </c>
      <c r="N5" s="337"/>
      <c r="O5" s="337"/>
      <c r="P5" s="337"/>
      <c r="Q5" s="337"/>
      <c r="R5" s="337">
        <f t="shared" si="2"/>
        <v>0</v>
      </c>
      <c r="S5" s="337"/>
      <c r="T5" s="337"/>
      <c r="U5" s="337"/>
      <c r="V5" s="337"/>
      <c r="W5" s="337"/>
      <c r="X5" s="337"/>
      <c r="Y5" s="361">
        <f t="shared" si="3"/>
        <v>0</v>
      </c>
      <c r="Z5" s="361">
        <f t="shared" si="4"/>
        <v>0</v>
      </c>
      <c r="AA5" s="361">
        <f t="shared" si="5"/>
        <v>0</v>
      </c>
      <c r="AB5" s="361">
        <f t="shared" si="6"/>
        <v>0</v>
      </c>
      <c r="AC5" s="361">
        <f t="shared" si="7"/>
        <v>0</v>
      </c>
      <c r="AD5" s="361">
        <f t="shared" si="8"/>
        <v>1</v>
      </c>
      <c r="AE5" s="362">
        <f t="shared" si="9"/>
        <v>0</v>
      </c>
      <c r="AF5" s="362">
        <f t="shared" si="9"/>
        <v>0</v>
      </c>
      <c r="AG5" s="362">
        <f t="shared" si="9"/>
        <v>0</v>
      </c>
      <c r="AH5" s="362">
        <f t="shared" si="9"/>
        <v>0</v>
      </c>
      <c r="AI5" s="362">
        <f t="shared" si="9"/>
        <v>0</v>
      </c>
    </row>
    <row r="6" spans="1:35" ht="15" hidden="1" x14ac:dyDescent="0.25">
      <c r="A6" s="336">
        <v>4</v>
      </c>
      <c r="B6" s="360" t="s">
        <v>377</v>
      </c>
      <c r="C6" t="s">
        <v>377</v>
      </c>
      <c r="D6" s="337"/>
      <c r="E6" s="337"/>
      <c r="F6" s="337"/>
      <c r="G6" s="552"/>
      <c r="H6" s="337">
        <f t="shared" si="0"/>
        <v>0</v>
      </c>
      <c r="I6" s="337"/>
      <c r="J6" s="337"/>
      <c r="K6" s="337"/>
      <c r="L6" s="552"/>
      <c r="M6" s="337">
        <f t="shared" si="1"/>
        <v>0</v>
      </c>
      <c r="N6" s="337"/>
      <c r="O6" s="337"/>
      <c r="P6" s="337"/>
      <c r="Q6" s="337"/>
      <c r="R6" s="337">
        <f t="shared" si="2"/>
        <v>0</v>
      </c>
      <c r="S6" s="552"/>
      <c r="T6" s="337"/>
      <c r="U6" s="337"/>
      <c r="V6" s="337"/>
      <c r="W6" s="337"/>
      <c r="X6" s="337"/>
      <c r="Y6" s="361">
        <f t="shared" si="3"/>
        <v>0</v>
      </c>
      <c r="Z6" s="361">
        <f t="shared" si="4"/>
        <v>0</v>
      </c>
      <c r="AA6" s="361">
        <f t="shared" si="5"/>
        <v>0</v>
      </c>
      <c r="AB6" s="361">
        <f t="shared" si="6"/>
        <v>0</v>
      </c>
      <c r="AC6" s="361">
        <f t="shared" si="7"/>
        <v>0</v>
      </c>
      <c r="AD6" s="361">
        <f t="shared" si="8"/>
        <v>1</v>
      </c>
      <c r="AE6" s="362">
        <f t="shared" si="9"/>
        <v>0</v>
      </c>
      <c r="AF6" s="362">
        <f t="shared" si="9"/>
        <v>0</v>
      </c>
      <c r="AG6" s="362">
        <f t="shared" si="9"/>
        <v>0</v>
      </c>
      <c r="AH6" s="362">
        <f t="shared" si="9"/>
        <v>0</v>
      </c>
      <c r="AI6" s="362">
        <f t="shared" si="9"/>
        <v>0</v>
      </c>
    </row>
    <row r="7" spans="1:35" ht="15" hidden="1" x14ac:dyDescent="0.25">
      <c r="A7" s="336">
        <v>5</v>
      </c>
      <c r="B7" s="360" t="s">
        <v>71</v>
      </c>
      <c r="C7" t="s">
        <v>381</v>
      </c>
      <c r="D7" s="337"/>
      <c r="E7" s="337"/>
      <c r="F7" s="337"/>
      <c r="G7" s="337"/>
      <c r="H7" s="337">
        <f t="shared" si="0"/>
        <v>0</v>
      </c>
      <c r="I7" s="337"/>
      <c r="J7" s="337"/>
      <c r="K7" s="337"/>
      <c r="L7" s="337"/>
      <c r="M7" s="337">
        <f t="shared" si="1"/>
        <v>0</v>
      </c>
      <c r="N7" s="337"/>
      <c r="O7" s="337"/>
      <c r="P7" s="337"/>
      <c r="Q7" s="337"/>
      <c r="R7" s="337">
        <f t="shared" si="2"/>
        <v>0</v>
      </c>
      <c r="S7" s="337"/>
      <c r="T7" s="337"/>
      <c r="U7" s="337"/>
      <c r="V7" s="337"/>
      <c r="W7" s="337"/>
      <c r="X7" s="337"/>
      <c r="Y7" s="361">
        <f t="shared" si="3"/>
        <v>0</v>
      </c>
      <c r="Z7" s="361">
        <f t="shared" si="4"/>
        <v>0</v>
      </c>
      <c r="AA7" s="361">
        <f t="shared" si="5"/>
        <v>0</v>
      </c>
      <c r="AB7" s="361">
        <f t="shared" si="6"/>
        <v>0</v>
      </c>
      <c r="AC7" s="361">
        <f t="shared" si="7"/>
        <v>0</v>
      </c>
      <c r="AD7" s="361">
        <f t="shared" si="8"/>
        <v>1</v>
      </c>
      <c r="AE7" s="362">
        <f t="shared" si="9"/>
        <v>0</v>
      </c>
      <c r="AF7" s="362">
        <f t="shared" si="9"/>
        <v>0</v>
      </c>
      <c r="AG7" s="362">
        <f t="shared" si="9"/>
        <v>0</v>
      </c>
      <c r="AH7" s="362">
        <f t="shared" si="9"/>
        <v>0</v>
      </c>
      <c r="AI7" s="362">
        <f t="shared" si="9"/>
        <v>0</v>
      </c>
    </row>
    <row r="8" spans="1:35" ht="15" hidden="1" x14ac:dyDescent="0.25">
      <c r="A8" s="336">
        <v>6</v>
      </c>
      <c r="B8" s="360" t="s">
        <v>252</v>
      </c>
      <c r="C8" s="92" t="s">
        <v>350</v>
      </c>
      <c r="D8" s="337"/>
      <c r="E8" s="337"/>
      <c r="F8" s="337"/>
      <c r="G8" s="337"/>
      <c r="H8" s="337">
        <f t="shared" si="0"/>
        <v>0</v>
      </c>
      <c r="I8" s="337"/>
      <c r="J8" s="337"/>
      <c r="K8" s="337"/>
      <c r="L8" s="337"/>
      <c r="M8" s="337">
        <f t="shared" si="1"/>
        <v>0</v>
      </c>
      <c r="N8" s="337"/>
      <c r="O8" s="337"/>
      <c r="P8" s="337"/>
      <c r="Q8" s="337"/>
      <c r="R8" s="337">
        <f t="shared" si="2"/>
        <v>0</v>
      </c>
      <c r="S8" s="337"/>
      <c r="T8" s="337"/>
      <c r="U8" s="337"/>
      <c r="V8" s="337"/>
      <c r="W8" s="337"/>
      <c r="X8" s="337"/>
      <c r="Y8" s="361">
        <f t="shared" si="3"/>
        <v>0</v>
      </c>
      <c r="Z8" s="361">
        <f t="shared" si="4"/>
        <v>0</v>
      </c>
      <c r="AA8" s="361">
        <f t="shared" si="5"/>
        <v>0</v>
      </c>
      <c r="AB8" s="361">
        <f t="shared" si="6"/>
        <v>0</v>
      </c>
      <c r="AC8" s="361">
        <f t="shared" si="7"/>
        <v>0</v>
      </c>
      <c r="AD8" s="361">
        <f t="shared" si="8"/>
        <v>1</v>
      </c>
      <c r="AE8" s="362">
        <f t="shared" si="9"/>
        <v>0</v>
      </c>
      <c r="AF8" s="362">
        <f t="shared" si="9"/>
        <v>0</v>
      </c>
      <c r="AG8" s="362">
        <f t="shared" si="9"/>
        <v>0</v>
      </c>
      <c r="AH8" s="362">
        <f t="shared" si="9"/>
        <v>0</v>
      </c>
      <c r="AI8" s="362">
        <f t="shared" si="9"/>
        <v>0</v>
      </c>
    </row>
    <row r="9" spans="1:35" ht="15" hidden="1" x14ac:dyDescent="0.25">
      <c r="A9" s="336">
        <v>7</v>
      </c>
      <c r="B9" s="360" t="s">
        <v>250</v>
      </c>
      <c r="C9" s="92" t="s">
        <v>349</v>
      </c>
      <c r="D9" s="337"/>
      <c r="E9" s="337"/>
      <c r="F9" s="337"/>
      <c r="G9" s="337"/>
      <c r="H9" s="337">
        <f t="shared" si="0"/>
        <v>0</v>
      </c>
      <c r="I9" s="337"/>
      <c r="J9" s="337"/>
      <c r="K9" s="337"/>
      <c r="L9" s="337"/>
      <c r="M9" s="337">
        <f t="shared" si="1"/>
        <v>0</v>
      </c>
      <c r="N9" s="337"/>
      <c r="O9" s="337"/>
      <c r="P9" s="337"/>
      <c r="Q9" s="337"/>
      <c r="R9" s="337">
        <f t="shared" si="2"/>
        <v>0</v>
      </c>
      <c r="S9" s="337"/>
      <c r="T9" s="337"/>
      <c r="U9" s="337"/>
      <c r="V9" s="337"/>
      <c r="W9" s="337"/>
      <c r="X9" s="337"/>
      <c r="Y9" s="361">
        <f t="shared" si="3"/>
        <v>0</v>
      </c>
      <c r="Z9" s="361">
        <f t="shared" si="4"/>
        <v>0</v>
      </c>
      <c r="AA9" s="361">
        <f t="shared" si="5"/>
        <v>0</v>
      </c>
      <c r="AB9" s="361">
        <f t="shared" si="6"/>
        <v>0</v>
      </c>
      <c r="AC9" s="361">
        <f t="shared" si="7"/>
        <v>0</v>
      </c>
      <c r="AD9" s="361">
        <f t="shared" si="8"/>
        <v>1</v>
      </c>
      <c r="AE9" s="362">
        <f t="shared" si="9"/>
        <v>0</v>
      </c>
      <c r="AF9" s="362">
        <f t="shared" si="9"/>
        <v>0</v>
      </c>
      <c r="AG9" s="362">
        <f t="shared" si="9"/>
        <v>0</v>
      </c>
      <c r="AH9" s="362">
        <f t="shared" si="9"/>
        <v>0</v>
      </c>
      <c r="AI9" s="362">
        <f t="shared" si="9"/>
        <v>0</v>
      </c>
    </row>
    <row r="10" spans="1:35" ht="15" hidden="1" x14ac:dyDescent="0.25">
      <c r="A10" s="336">
        <v>8</v>
      </c>
      <c r="B10" s="360" t="s">
        <v>253</v>
      </c>
      <c r="C10" t="s">
        <v>380</v>
      </c>
      <c r="D10" s="337"/>
      <c r="E10" s="337"/>
      <c r="F10" s="337"/>
      <c r="G10" s="337"/>
      <c r="H10" s="337">
        <f t="shared" si="0"/>
        <v>0</v>
      </c>
      <c r="I10" s="337"/>
      <c r="J10" s="337"/>
      <c r="K10" s="337"/>
      <c r="L10" s="337"/>
      <c r="M10" s="337">
        <f t="shared" si="1"/>
        <v>0</v>
      </c>
      <c r="N10" s="337"/>
      <c r="O10" s="337"/>
      <c r="P10" s="337"/>
      <c r="Q10" s="337"/>
      <c r="R10" s="337">
        <f t="shared" si="2"/>
        <v>0</v>
      </c>
      <c r="S10" s="337"/>
      <c r="T10" s="337"/>
      <c r="U10" s="337"/>
      <c r="V10" s="337"/>
      <c r="W10" s="337"/>
      <c r="X10" s="337"/>
      <c r="Y10" s="361">
        <f t="shared" si="3"/>
        <v>0</v>
      </c>
      <c r="Z10" s="361">
        <f t="shared" si="4"/>
        <v>0</v>
      </c>
      <c r="AA10" s="361">
        <f t="shared" si="5"/>
        <v>0</v>
      </c>
      <c r="AB10" s="361">
        <f t="shared" si="6"/>
        <v>0</v>
      </c>
      <c r="AC10" s="361">
        <f t="shared" si="7"/>
        <v>0</v>
      </c>
      <c r="AD10" s="361">
        <f t="shared" si="8"/>
        <v>1</v>
      </c>
      <c r="AE10" s="362">
        <f t="shared" si="9"/>
        <v>0</v>
      </c>
      <c r="AF10" s="362">
        <f t="shared" si="9"/>
        <v>0</v>
      </c>
      <c r="AG10" s="362">
        <f t="shared" si="9"/>
        <v>0</v>
      </c>
      <c r="AH10" s="362">
        <f t="shared" si="9"/>
        <v>0</v>
      </c>
      <c r="AI10" s="362">
        <f t="shared" si="9"/>
        <v>0</v>
      </c>
    </row>
    <row r="11" spans="1:35" ht="15" hidden="1" x14ac:dyDescent="0.25">
      <c r="A11" s="363"/>
      <c r="B11" s="363" t="s">
        <v>125</v>
      </c>
      <c r="C11" s="363" t="s">
        <v>353</v>
      </c>
      <c r="D11" s="364">
        <f t="shared" ref="D11:X11" si="10">SUM(D3:D10)</f>
        <v>9828</v>
      </c>
      <c r="E11" s="364">
        <f t="shared" si="10"/>
        <v>8164</v>
      </c>
      <c r="F11" s="364">
        <f t="shared" si="10"/>
        <v>7972</v>
      </c>
      <c r="G11" s="364">
        <f t="shared" si="10"/>
        <v>7654</v>
      </c>
      <c r="H11" s="364">
        <f t="shared" si="10"/>
        <v>33618</v>
      </c>
      <c r="I11" s="364">
        <f t="shared" si="10"/>
        <v>20085</v>
      </c>
      <c r="J11" s="364">
        <f t="shared" si="10"/>
        <v>21245</v>
      </c>
      <c r="K11" s="364">
        <f t="shared" si="10"/>
        <v>21201</v>
      </c>
      <c r="L11" s="364">
        <f t="shared" si="10"/>
        <v>20014</v>
      </c>
      <c r="M11" s="364">
        <f t="shared" si="10"/>
        <v>82545</v>
      </c>
      <c r="N11" s="364">
        <f t="shared" si="10"/>
        <v>11159</v>
      </c>
      <c r="O11" s="364">
        <f t="shared" si="10"/>
        <v>9393</v>
      </c>
      <c r="P11" s="364">
        <f t="shared" si="10"/>
        <v>3504</v>
      </c>
      <c r="Q11" s="364">
        <f t="shared" si="10"/>
        <v>0</v>
      </c>
      <c r="R11" s="364">
        <f t="shared" si="10"/>
        <v>24056</v>
      </c>
      <c r="S11" s="364">
        <f t="shared" si="10"/>
        <v>22566</v>
      </c>
      <c r="T11" s="364">
        <f t="shared" si="10"/>
        <v>25158</v>
      </c>
      <c r="U11" s="364">
        <f t="shared" si="10"/>
        <v>8268</v>
      </c>
      <c r="V11" s="364">
        <f t="shared" si="10"/>
        <v>0</v>
      </c>
      <c r="W11" s="364">
        <f t="shared" si="10"/>
        <v>0</v>
      </c>
      <c r="X11" s="364">
        <f t="shared" si="10"/>
        <v>0</v>
      </c>
      <c r="Y11" s="361">
        <f>IFERROR(+N11/$X11,0)</f>
        <v>0</v>
      </c>
      <c r="Z11" s="361">
        <f>IFERROR(+O11/$X11,0)</f>
        <v>0</v>
      </c>
      <c r="AA11" s="361">
        <f t="shared" si="5"/>
        <v>0</v>
      </c>
      <c r="AB11" s="361">
        <f t="shared" si="6"/>
        <v>0</v>
      </c>
      <c r="AC11" s="361">
        <f t="shared" si="7"/>
        <v>0</v>
      </c>
      <c r="AD11" s="361">
        <f t="shared" si="8"/>
        <v>1</v>
      </c>
      <c r="AE11" s="362">
        <f t="shared" ref="AE11:AI11" si="11">IFERROR(+S11/N11,0)</f>
        <v>2.0222242136392148</v>
      </c>
      <c r="AF11" s="362">
        <f t="shared" si="11"/>
        <v>2.678377515170872</v>
      </c>
      <c r="AG11" s="362">
        <f t="shared" si="11"/>
        <v>2.3595890410958904</v>
      </c>
      <c r="AH11" s="362">
        <f t="shared" si="11"/>
        <v>0</v>
      </c>
      <c r="AI11" s="362">
        <f t="shared" si="11"/>
        <v>0</v>
      </c>
    </row>
  </sheetData>
  <autoFilter ref="A2:AI11" xr:uid="{71487145-8B2B-441D-BA09-096C5788CD5F}">
    <filterColumn colId="1">
      <filters>
        <filter val="MOYOBAMBA"/>
      </filters>
    </filterColumn>
  </autoFilter>
  <mergeCells count="6">
    <mergeCell ref="AE1:AI1"/>
    <mergeCell ref="D1:H1"/>
    <mergeCell ref="I1:M1"/>
    <mergeCell ref="N1:R1"/>
    <mergeCell ref="S1:W1"/>
    <mergeCell ref="Y1:A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00B050"/>
  </sheetPr>
  <dimension ref="A1:E51"/>
  <sheetViews>
    <sheetView zoomScaleNormal="100" workbookViewId="0">
      <selection activeCell="H23" sqref="H23"/>
    </sheetView>
  </sheetViews>
  <sheetFormatPr baseColWidth="10" defaultRowHeight="12.75" x14ac:dyDescent="0.2"/>
  <cols>
    <col min="1" max="1" width="41.42578125" style="1" customWidth="1"/>
    <col min="2" max="2" width="11.42578125" style="1"/>
    <col min="3" max="3" width="49.85546875" style="1" customWidth="1"/>
    <col min="4" max="4" width="30.42578125" style="1" customWidth="1"/>
    <col min="5" max="5" width="42.5703125" style="1" customWidth="1"/>
    <col min="6" max="16384" width="11.42578125" style="1"/>
  </cols>
  <sheetData>
    <row r="1" spans="1:5" ht="33" customHeight="1" x14ac:dyDescent="0.2">
      <c r="A1" s="565" t="s">
        <v>72</v>
      </c>
      <c r="B1" s="565"/>
      <c r="C1" s="565"/>
      <c r="D1" s="565"/>
      <c r="E1" s="565"/>
    </row>
    <row r="18" spans="1:5" s="2" customFormat="1" ht="9" customHeight="1" x14ac:dyDescent="0.2"/>
    <row r="19" spans="1:5" s="2" customFormat="1" ht="4.5" customHeight="1" x14ac:dyDescent="0.2">
      <c r="A19" s="60"/>
      <c r="B19" s="50"/>
      <c r="C19" s="50"/>
      <c r="D19" s="50"/>
      <c r="E19" s="50"/>
    </row>
    <row r="20" spans="1:5" s="326" customFormat="1" ht="18" x14ac:dyDescent="0.2">
      <c r="A20" s="325" t="s">
        <v>14</v>
      </c>
    </row>
    <row r="21" spans="1:5" s="2" customFormat="1" ht="6" customHeight="1" x14ac:dyDescent="0.2">
      <c r="A21" s="60"/>
      <c r="B21" s="50"/>
      <c r="C21" s="50"/>
      <c r="D21" s="50"/>
      <c r="E21" s="50"/>
    </row>
    <row r="22" spans="1:5" ht="41.25" customHeight="1" x14ac:dyDescent="0.2">
      <c r="A22" s="327" t="s">
        <v>66</v>
      </c>
      <c r="B22" s="559" t="s">
        <v>194</v>
      </c>
      <c r="C22" s="562"/>
      <c r="D22" s="562"/>
      <c r="E22" s="563"/>
    </row>
    <row r="23" spans="1:5" ht="102.75" customHeight="1" x14ac:dyDescent="0.2">
      <c r="A23" s="327" t="s">
        <v>67</v>
      </c>
      <c r="B23" s="559" t="s">
        <v>238</v>
      </c>
      <c r="C23" s="560"/>
      <c r="D23" s="560"/>
      <c r="E23" s="561"/>
    </row>
    <row r="24" spans="1:5" ht="33" customHeight="1" x14ac:dyDescent="0.2">
      <c r="A24" s="327" t="s">
        <v>78</v>
      </c>
      <c r="B24" s="559" t="s">
        <v>220</v>
      </c>
      <c r="C24" s="560"/>
      <c r="D24" s="560"/>
      <c r="E24" s="561"/>
    </row>
    <row r="25" spans="1:5" ht="43.5" customHeight="1" x14ac:dyDescent="0.2">
      <c r="A25" s="327" t="s">
        <v>195</v>
      </c>
      <c r="B25" s="562" t="s">
        <v>196</v>
      </c>
      <c r="C25" s="562"/>
      <c r="D25" s="562"/>
      <c r="E25" s="563"/>
    </row>
    <row r="26" spans="1:5" ht="37.5" customHeight="1" x14ac:dyDescent="0.2">
      <c r="A26" s="327" t="s">
        <v>73</v>
      </c>
      <c r="B26" s="559" t="s">
        <v>197</v>
      </c>
      <c r="C26" s="562"/>
      <c r="D26" s="562"/>
      <c r="E26" s="563"/>
    </row>
    <row r="27" spans="1:5" ht="54" customHeight="1" x14ac:dyDescent="0.2">
      <c r="A27" s="327" t="s">
        <v>198</v>
      </c>
      <c r="B27" s="559" t="s">
        <v>199</v>
      </c>
      <c r="C27" s="559"/>
      <c r="D27" s="559"/>
      <c r="E27" s="564"/>
    </row>
    <row r="28" spans="1:5" ht="41.25" customHeight="1" x14ac:dyDescent="0.2">
      <c r="A28" s="327" t="s">
        <v>200</v>
      </c>
      <c r="B28" s="559" t="s">
        <v>201</v>
      </c>
      <c r="C28" s="560"/>
      <c r="D28" s="560"/>
      <c r="E28" s="561"/>
    </row>
    <row r="29" spans="1:5" s="44" customFormat="1" ht="30" customHeight="1" x14ac:dyDescent="0.2">
      <c r="A29" s="327" t="s">
        <v>163</v>
      </c>
      <c r="B29" s="559" t="s">
        <v>202</v>
      </c>
      <c r="C29" s="560"/>
      <c r="D29" s="560"/>
      <c r="E29" s="561"/>
    </row>
    <row r="30" spans="1:5" s="44" customFormat="1" ht="54.75" customHeight="1" x14ac:dyDescent="0.2">
      <c r="A30" s="327" t="s">
        <v>164</v>
      </c>
      <c r="B30" s="559" t="s">
        <v>203</v>
      </c>
      <c r="C30" s="560"/>
      <c r="D30" s="560"/>
      <c r="E30" s="561"/>
    </row>
    <row r="31" spans="1:5" s="44" customFormat="1" ht="62.25" customHeight="1" x14ac:dyDescent="0.2">
      <c r="A31" s="327" t="s">
        <v>68</v>
      </c>
      <c r="B31" s="559" t="s">
        <v>204</v>
      </c>
      <c r="C31" s="560"/>
      <c r="D31" s="560"/>
      <c r="E31" s="561"/>
    </row>
    <row r="32" spans="1:5" s="44" customFormat="1" ht="42.75" customHeight="1" x14ac:dyDescent="0.2">
      <c r="A32" s="327" t="s">
        <v>227</v>
      </c>
      <c r="B32" s="559" t="s">
        <v>113</v>
      </c>
      <c r="C32" s="560"/>
      <c r="D32" s="560"/>
      <c r="E32" s="561"/>
    </row>
    <row r="33" spans="1:5" s="44" customFormat="1" ht="30" customHeight="1" x14ac:dyDescent="0.2">
      <c r="A33" s="327" t="s">
        <v>236</v>
      </c>
      <c r="B33" s="559" t="s">
        <v>106</v>
      </c>
      <c r="C33" s="560"/>
      <c r="D33" s="560"/>
      <c r="E33" s="561"/>
    </row>
    <row r="34" spans="1:5" s="44" customFormat="1" ht="30" customHeight="1" x14ac:dyDescent="0.2">
      <c r="A34" s="327" t="s">
        <v>235</v>
      </c>
      <c r="B34" s="559" t="s">
        <v>205</v>
      </c>
      <c r="C34" s="560"/>
      <c r="D34" s="560"/>
      <c r="E34" s="561"/>
    </row>
    <row r="35" spans="1:5" s="44" customFormat="1" ht="51" customHeight="1" x14ac:dyDescent="0.2">
      <c r="A35" s="327" t="s">
        <v>228</v>
      </c>
      <c r="B35" s="559" t="s">
        <v>206</v>
      </c>
      <c r="C35" s="560"/>
      <c r="D35" s="560"/>
      <c r="E35" s="561"/>
    </row>
    <row r="36" spans="1:5" s="44" customFormat="1" ht="24.75" customHeight="1" x14ac:dyDescent="0.2">
      <c r="A36" s="327" t="s">
        <v>229</v>
      </c>
      <c r="B36" s="559" t="s">
        <v>207</v>
      </c>
      <c r="C36" s="560"/>
      <c r="D36" s="560"/>
      <c r="E36" s="561"/>
    </row>
    <row r="37" spans="1:5" s="44" customFormat="1" ht="26.25" customHeight="1" x14ac:dyDescent="0.2">
      <c r="A37" s="327" t="s">
        <v>230</v>
      </c>
      <c r="B37" s="559" t="s">
        <v>208</v>
      </c>
      <c r="C37" s="560"/>
      <c r="D37" s="560"/>
      <c r="E37" s="561"/>
    </row>
    <row r="38" spans="1:5" s="44" customFormat="1" ht="30" customHeight="1" x14ac:dyDescent="0.2">
      <c r="A38" s="327" t="s">
        <v>231</v>
      </c>
      <c r="B38" s="559" t="s">
        <v>209</v>
      </c>
      <c r="C38" s="560"/>
      <c r="D38" s="560"/>
      <c r="E38" s="561"/>
    </row>
    <row r="39" spans="1:5" s="44" customFormat="1" ht="31.5" customHeight="1" x14ac:dyDescent="0.2">
      <c r="A39" s="327" t="s">
        <v>232</v>
      </c>
      <c r="B39" s="559" t="s">
        <v>210</v>
      </c>
      <c r="C39" s="560"/>
      <c r="D39" s="560"/>
      <c r="E39" s="561"/>
    </row>
    <row r="40" spans="1:5" s="44" customFormat="1" ht="44.25" customHeight="1" x14ac:dyDescent="0.2">
      <c r="A40" s="327" t="s">
        <v>233</v>
      </c>
      <c r="B40" s="559" t="s">
        <v>211</v>
      </c>
      <c r="C40" s="560"/>
      <c r="D40" s="560"/>
      <c r="E40" s="561"/>
    </row>
    <row r="41" spans="1:5" s="44" customFormat="1" ht="42.75" customHeight="1" x14ac:dyDescent="0.2">
      <c r="A41" s="327" t="s">
        <v>234</v>
      </c>
      <c r="B41" s="559" t="s">
        <v>212</v>
      </c>
      <c r="C41" s="560"/>
      <c r="D41" s="560"/>
      <c r="E41" s="561"/>
    </row>
    <row r="42" spans="1:5" s="44" customFormat="1" ht="33.75" customHeight="1" x14ac:dyDescent="0.2">
      <c r="A42" s="327" t="s">
        <v>221</v>
      </c>
      <c r="B42" s="559" t="s">
        <v>213</v>
      </c>
      <c r="C42" s="560"/>
      <c r="D42" s="560"/>
      <c r="E42" s="561"/>
    </row>
    <row r="43" spans="1:5" ht="42" customHeight="1" x14ac:dyDescent="0.2">
      <c r="A43" s="327" t="s">
        <v>222</v>
      </c>
      <c r="B43" s="559" t="s">
        <v>214</v>
      </c>
      <c r="C43" s="560"/>
      <c r="D43" s="560"/>
      <c r="E43" s="561"/>
    </row>
    <row r="44" spans="1:5" ht="31.5" customHeight="1" x14ac:dyDescent="0.2">
      <c r="A44" s="327" t="s">
        <v>223</v>
      </c>
      <c r="B44" s="559" t="s">
        <v>215</v>
      </c>
      <c r="C44" s="560"/>
      <c r="D44" s="560"/>
      <c r="E44" s="561"/>
    </row>
    <row r="45" spans="1:5" ht="22.5" customHeight="1" x14ac:dyDescent="0.2">
      <c r="A45" s="327" t="s">
        <v>239</v>
      </c>
      <c r="B45" s="559" t="s">
        <v>216</v>
      </c>
      <c r="C45" s="560"/>
      <c r="D45" s="560"/>
      <c r="E45" s="561"/>
    </row>
    <row r="46" spans="1:5" ht="24.75" customHeight="1" x14ac:dyDescent="0.2">
      <c r="A46" s="327" t="s">
        <v>224</v>
      </c>
      <c r="B46" s="559" t="s">
        <v>217</v>
      </c>
      <c r="C46" s="560"/>
      <c r="D46" s="560"/>
      <c r="E46" s="561"/>
    </row>
    <row r="47" spans="1:5" ht="71.25" customHeight="1" x14ac:dyDescent="0.2">
      <c r="A47" s="327" t="s">
        <v>82</v>
      </c>
      <c r="B47" s="559" t="s">
        <v>240</v>
      </c>
      <c r="C47" s="560"/>
      <c r="D47" s="560"/>
      <c r="E47" s="561"/>
    </row>
    <row r="48" spans="1:5" ht="51" customHeight="1" x14ac:dyDescent="0.2">
      <c r="A48" s="327" t="s">
        <v>83</v>
      </c>
      <c r="B48" s="559" t="s">
        <v>241</v>
      </c>
      <c r="C48" s="560"/>
      <c r="D48" s="560"/>
      <c r="E48" s="561"/>
    </row>
    <row r="49" spans="1:5" ht="48.75" customHeight="1" x14ac:dyDescent="0.2">
      <c r="A49" s="327" t="s">
        <v>237</v>
      </c>
      <c r="B49" s="559" t="s">
        <v>242</v>
      </c>
      <c r="C49" s="560"/>
      <c r="D49" s="560"/>
      <c r="E49" s="561"/>
    </row>
    <row r="50" spans="1:5" ht="50.25" customHeight="1" x14ac:dyDescent="0.2">
      <c r="A50" s="327" t="s">
        <v>225</v>
      </c>
      <c r="B50" s="559" t="s">
        <v>218</v>
      </c>
      <c r="C50" s="560"/>
      <c r="D50" s="560"/>
      <c r="E50" s="561"/>
    </row>
    <row r="51" spans="1:5" ht="47.25" customHeight="1" x14ac:dyDescent="0.2">
      <c r="A51" s="327" t="s">
        <v>226</v>
      </c>
      <c r="B51" s="559" t="s">
        <v>219</v>
      </c>
      <c r="C51" s="560"/>
      <c r="D51" s="560"/>
      <c r="E51" s="561"/>
    </row>
  </sheetData>
  <sheetProtection selectLockedCells="1" selectUnlockedCells="1"/>
  <mergeCells count="31">
    <mergeCell ref="B22:E22"/>
    <mergeCell ref="B25:E25"/>
    <mergeCell ref="B26:E26"/>
    <mergeCell ref="B27:E27"/>
    <mergeCell ref="A1:E1"/>
    <mergeCell ref="B28:E28"/>
    <mergeCell ref="B23:E23"/>
    <mergeCell ref="B24:E24"/>
    <mergeCell ref="B33:E33"/>
    <mergeCell ref="B34:E34"/>
    <mergeCell ref="B35:E35"/>
    <mergeCell ref="B36:E36"/>
    <mergeCell ref="B29:E29"/>
    <mergeCell ref="B30:E30"/>
    <mergeCell ref="B31:E31"/>
    <mergeCell ref="B32:E32"/>
    <mergeCell ref="B37:E37"/>
    <mergeCell ref="B38:E38"/>
    <mergeCell ref="B39:E39"/>
    <mergeCell ref="B40:E40"/>
    <mergeCell ref="B41:E41"/>
    <mergeCell ref="B42:E42"/>
    <mergeCell ref="B45:E45"/>
    <mergeCell ref="B43:E43"/>
    <mergeCell ref="B44:E44"/>
    <mergeCell ref="B46:E46"/>
    <mergeCell ref="B50:E50"/>
    <mergeCell ref="B51:E51"/>
    <mergeCell ref="B47:E47"/>
    <mergeCell ref="B48:E48"/>
    <mergeCell ref="B49:E49"/>
  </mergeCells>
  <phoneticPr fontId="4" type="noConversion"/>
  <printOptions horizontalCentered="1" verticalCentered="1"/>
  <pageMargins left="0.59055118110236227" right="0.35433070866141736" top="0.31496062992125984" bottom="0.27559055118110237" header="0" footer="0"/>
  <pageSetup paperSize="9" scale="93" orientation="landscape" r:id="rId1"/>
  <headerFooter alignWithMargins="0"/>
  <rowBreaks count="1" manualBreakCount="1">
    <brk id="19"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00B050"/>
  </sheetPr>
  <dimension ref="A1:DC42"/>
  <sheetViews>
    <sheetView zoomScaleNormal="100" workbookViewId="0">
      <selection activeCell="L7" sqref="L7"/>
    </sheetView>
  </sheetViews>
  <sheetFormatPr baseColWidth="10" defaultColWidth="9.140625" defaultRowHeight="12.75" x14ac:dyDescent="0.2"/>
  <cols>
    <col min="1" max="1" width="17" style="7" customWidth="1"/>
    <col min="2" max="2" width="10.85546875" style="7" customWidth="1"/>
    <col min="3" max="3" width="6.28515625" style="7" customWidth="1"/>
    <col min="4" max="4" width="88.42578125" style="7" customWidth="1"/>
    <col min="5" max="5" width="7" style="9" hidden="1" customWidth="1"/>
    <col min="6" max="6" width="7.140625" style="9" hidden="1" customWidth="1"/>
    <col min="7" max="7" width="24.7109375" style="36" hidden="1" customWidth="1"/>
    <col min="8" max="8" width="10.42578125" style="9" hidden="1" customWidth="1"/>
    <col min="9" max="9" width="16.42578125" style="9" hidden="1" customWidth="1"/>
    <col min="10" max="10" width="9.140625" style="7" customWidth="1"/>
    <col min="11" max="16384" width="9.140625" style="7"/>
  </cols>
  <sheetData>
    <row r="1" spans="1:107" s="195" customFormat="1" ht="22.5" customHeight="1" x14ac:dyDescent="0.2">
      <c r="A1" s="576" t="s">
        <v>140</v>
      </c>
      <c r="B1" s="577"/>
      <c r="C1" s="577"/>
      <c r="D1" s="577"/>
      <c r="E1" s="577">
        <v>2</v>
      </c>
      <c r="F1" s="192"/>
      <c r="G1" s="193"/>
      <c r="H1" s="194"/>
      <c r="I1" s="192"/>
    </row>
    <row r="2" spans="1:107" s="188" customFormat="1" ht="15" customHeight="1" x14ac:dyDescent="0.2">
      <c r="A2" s="185" t="s">
        <v>23</v>
      </c>
      <c r="B2" s="186"/>
      <c r="C2" s="186"/>
      <c r="D2" s="187"/>
      <c r="E2" s="187"/>
      <c r="F2" s="187"/>
      <c r="G2" s="187"/>
      <c r="H2" s="187"/>
      <c r="I2" s="187"/>
      <c r="J2" s="187"/>
      <c r="K2" s="187"/>
      <c r="L2" s="187"/>
      <c r="M2" s="187"/>
      <c r="N2" s="187"/>
      <c r="O2" s="187"/>
      <c r="P2" s="187"/>
      <c r="Q2" s="187"/>
      <c r="R2" s="187"/>
    </row>
    <row r="3" spans="1:107" s="6" customFormat="1" ht="9" customHeight="1" thickBot="1" x14ac:dyDescent="0.25">
      <c r="A3" s="5"/>
      <c r="B3" s="5"/>
      <c r="C3" s="5"/>
      <c r="D3" s="5"/>
      <c r="E3" s="10"/>
      <c r="F3" s="10"/>
      <c r="G3" s="5"/>
      <c r="H3" s="10"/>
      <c r="I3" s="11"/>
    </row>
    <row r="4" spans="1:107" s="4" customFormat="1" ht="18.75" customHeight="1" thickBot="1" x14ac:dyDescent="0.25">
      <c r="A4" s="574" t="s">
        <v>354</v>
      </c>
      <c r="B4" s="575"/>
      <c r="C4" s="5"/>
      <c r="D4" s="351"/>
      <c r="E4" s="351">
        <v>2</v>
      </c>
      <c r="F4" s="10"/>
      <c r="G4" s="5"/>
      <c r="H4" s="10"/>
      <c r="I4" s="11" t="s">
        <v>76</v>
      </c>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DB4" s="572" t="s">
        <v>123</v>
      </c>
      <c r="DC4" s="573"/>
    </row>
    <row r="5" spans="1:107" s="6" customFormat="1" ht="9" customHeight="1" thickBot="1" x14ac:dyDescent="0.25">
      <c r="A5" s="5"/>
      <c r="B5" s="5"/>
      <c r="C5" s="5"/>
      <c r="D5" s="5"/>
      <c r="E5" s="10"/>
      <c r="F5" s="10"/>
      <c r="G5" s="5"/>
      <c r="H5" s="10"/>
      <c r="I5" s="11"/>
    </row>
    <row r="6" spans="1:107" s="4" customFormat="1" ht="18.75" customHeight="1" thickBot="1" x14ac:dyDescent="0.25">
      <c r="A6" s="574" t="s">
        <v>117</v>
      </c>
      <c r="B6" s="575"/>
      <c r="C6" s="5"/>
      <c r="D6" s="352" t="s">
        <v>165</v>
      </c>
      <c r="E6" s="10"/>
      <c r="F6" s="10"/>
      <c r="G6" s="5"/>
      <c r="H6" s="10"/>
      <c r="I6" s="11"/>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DA6" s="572"/>
      <c r="DB6" s="573"/>
    </row>
    <row r="7" spans="1:107" ht="9" customHeight="1" x14ac:dyDescent="0.2">
      <c r="I7" s="9" t="s">
        <v>77</v>
      </c>
    </row>
    <row r="8" spans="1:107" s="191" customFormat="1" ht="19.5" customHeight="1" x14ac:dyDescent="0.2">
      <c r="A8" s="189" t="s">
        <v>74</v>
      </c>
      <c r="B8" s="190"/>
      <c r="C8" s="190"/>
      <c r="D8" s="189"/>
      <c r="E8" s="189"/>
    </row>
    <row r="9" spans="1:107" ht="12.75" customHeight="1" thickBot="1" x14ac:dyDescent="0.25">
      <c r="A9" s="8"/>
      <c r="B9" s="8"/>
      <c r="C9" s="8"/>
      <c r="D9" s="8"/>
      <c r="G9" s="43" t="s">
        <v>108</v>
      </c>
      <c r="I9" s="43" t="s">
        <v>108</v>
      </c>
    </row>
    <row r="10" spans="1:107" ht="23.25" customHeight="1" x14ac:dyDescent="0.2">
      <c r="B10" s="45" t="s">
        <v>17</v>
      </c>
      <c r="C10" s="568"/>
      <c r="D10" s="569"/>
      <c r="G10" s="329" t="s">
        <v>344</v>
      </c>
      <c r="I10" s="36" t="s">
        <v>118</v>
      </c>
    </row>
    <row r="11" spans="1:107" ht="23.25" customHeight="1" x14ac:dyDescent="0.2">
      <c r="B11" s="45" t="s">
        <v>19</v>
      </c>
      <c r="C11" s="570"/>
      <c r="D11" s="571"/>
      <c r="G11" s="330" t="s">
        <v>345</v>
      </c>
      <c r="I11" s="36" t="s">
        <v>119</v>
      </c>
    </row>
    <row r="12" spans="1:107" ht="23.25" customHeight="1" x14ac:dyDescent="0.2">
      <c r="B12" s="45" t="s">
        <v>20</v>
      </c>
      <c r="C12" s="570"/>
      <c r="D12" s="571"/>
      <c r="G12" s="330" t="s">
        <v>346</v>
      </c>
      <c r="I12" s="36" t="s">
        <v>120</v>
      </c>
    </row>
    <row r="13" spans="1:107" ht="23.25" customHeight="1" thickBot="1" x14ac:dyDescent="0.25">
      <c r="B13" s="45" t="s">
        <v>22</v>
      </c>
      <c r="C13" s="566"/>
      <c r="D13" s="567"/>
      <c r="G13" s="330" t="s">
        <v>347</v>
      </c>
      <c r="I13" s="36" t="s">
        <v>121</v>
      </c>
    </row>
    <row r="14" spans="1:107" ht="12.75" customHeight="1" x14ac:dyDescent="0.2">
      <c r="A14" s="8"/>
      <c r="B14" s="8"/>
      <c r="C14" s="8"/>
      <c r="D14" s="8"/>
      <c r="G14" s="330" t="s">
        <v>348</v>
      </c>
      <c r="I14" s="36" t="s">
        <v>122</v>
      </c>
    </row>
    <row r="15" spans="1:107" s="191" customFormat="1" ht="19.5" customHeight="1" x14ac:dyDescent="0.2">
      <c r="A15" s="189" t="s">
        <v>21</v>
      </c>
      <c r="B15" s="190"/>
      <c r="C15" s="190"/>
      <c r="D15" s="190"/>
      <c r="E15" s="190"/>
      <c r="G15" s="191" t="s">
        <v>349</v>
      </c>
      <c r="I15" s="191" t="s">
        <v>123</v>
      </c>
    </row>
    <row r="16" spans="1:107" ht="12.75" customHeight="1" thickBot="1" x14ac:dyDescent="0.25">
      <c r="A16" s="8"/>
      <c r="B16" s="8"/>
      <c r="C16" s="8"/>
      <c r="D16" s="8"/>
      <c r="G16" s="330" t="s">
        <v>350</v>
      </c>
    </row>
    <row r="17" spans="1:18" ht="23.25" customHeight="1" x14ac:dyDescent="0.2">
      <c r="B17" s="45" t="s">
        <v>17</v>
      </c>
      <c r="C17" s="568"/>
      <c r="D17" s="569"/>
      <c r="G17" s="330" t="s">
        <v>351</v>
      </c>
    </row>
    <row r="18" spans="1:18" ht="23.25" customHeight="1" x14ac:dyDescent="0.2">
      <c r="B18" s="45" t="s">
        <v>18</v>
      </c>
      <c r="C18" s="570"/>
      <c r="D18" s="571"/>
      <c r="G18" s="36" t="s">
        <v>260</v>
      </c>
    </row>
    <row r="19" spans="1:18" ht="23.25" customHeight="1" x14ac:dyDescent="0.2">
      <c r="B19" s="45" t="s">
        <v>19</v>
      </c>
      <c r="C19" s="570"/>
      <c r="D19" s="571"/>
    </row>
    <row r="20" spans="1:18" ht="23.25" customHeight="1" thickBot="1" x14ac:dyDescent="0.25">
      <c r="B20" s="45" t="s">
        <v>20</v>
      </c>
      <c r="C20" s="566"/>
      <c r="D20" s="567"/>
    </row>
    <row r="21" spans="1:18" ht="12.75" customHeight="1" x14ac:dyDescent="0.2">
      <c r="A21" s="8"/>
      <c r="B21" s="8"/>
      <c r="C21" s="8"/>
      <c r="D21" s="8"/>
    </row>
    <row r="22" spans="1:18" s="191" customFormat="1" ht="19.5" customHeight="1" x14ac:dyDescent="0.2">
      <c r="A22" s="189" t="s">
        <v>32</v>
      </c>
      <c r="B22" s="190"/>
      <c r="C22" s="190"/>
      <c r="D22" s="190"/>
      <c r="E22" s="190"/>
    </row>
    <row r="23" spans="1:18" s="199" customFormat="1" ht="15" customHeight="1" x14ac:dyDescent="0.2">
      <c r="A23" s="197" t="s">
        <v>40</v>
      </c>
      <c r="B23" s="198"/>
      <c r="C23" s="198"/>
      <c r="D23" s="196"/>
      <c r="E23" s="196"/>
      <c r="F23" s="196"/>
      <c r="G23" s="196"/>
      <c r="H23" s="196"/>
      <c r="I23" s="196"/>
      <c r="J23" s="196"/>
      <c r="K23" s="196"/>
      <c r="L23" s="196"/>
      <c r="M23" s="196"/>
      <c r="N23" s="196"/>
      <c r="O23" s="196"/>
      <c r="P23" s="196"/>
      <c r="Q23" s="196"/>
      <c r="R23" s="196"/>
    </row>
    <row r="24" spans="1:18" ht="12.75" customHeight="1" thickBot="1" x14ac:dyDescent="0.25"/>
    <row r="25" spans="1:18" ht="21" customHeight="1" x14ac:dyDescent="0.2">
      <c r="A25" s="46" t="s">
        <v>107</v>
      </c>
      <c r="B25" s="47"/>
      <c r="C25" s="13" t="s">
        <v>289</v>
      </c>
    </row>
    <row r="26" spans="1:18" ht="21" customHeight="1" x14ac:dyDescent="0.2">
      <c r="A26" s="46" t="s">
        <v>33</v>
      </c>
      <c r="B26" s="47"/>
      <c r="C26" s="14"/>
    </row>
    <row r="27" spans="1:18" ht="21" customHeight="1" x14ac:dyDescent="0.2">
      <c r="A27" s="46" t="s">
        <v>34</v>
      </c>
      <c r="B27" s="47"/>
      <c r="C27" s="14"/>
    </row>
    <row r="28" spans="1:18" ht="21" customHeight="1" x14ac:dyDescent="0.2">
      <c r="A28" s="46" t="s">
        <v>35</v>
      </c>
      <c r="B28" s="48" t="s">
        <v>36</v>
      </c>
      <c r="C28" s="14"/>
    </row>
    <row r="29" spans="1:18" ht="21" customHeight="1" x14ac:dyDescent="0.2">
      <c r="A29" s="49"/>
      <c r="B29" s="48" t="s">
        <v>37</v>
      </c>
      <c r="C29" s="14"/>
    </row>
    <row r="30" spans="1:18" ht="21" customHeight="1" thickBot="1" x14ac:dyDescent="0.25">
      <c r="A30" s="49"/>
      <c r="B30" s="48" t="s">
        <v>38</v>
      </c>
      <c r="C30" s="14"/>
    </row>
    <row r="31" spans="1:18" ht="27.75" customHeight="1" thickBot="1" x14ac:dyDescent="0.25">
      <c r="A31" s="46" t="s">
        <v>39</v>
      </c>
      <c r="B31" s="47"/>
      <c r="C31" s="15"/>
      <c r="D31" s="16"/>
    </row>
    <row r="32" spans="1:18" ht="19.5" customHeight="1" x14ac:dyDescent="0.2"/>
    <row r="33" ht="21" customHeight="1" x14ac:dyDescent="0.2"/>
    <row r="34" ht="21" customHeight="1" x14ac:dyDescent="0.2"/>
    <row r="35" ht="21" customHeight="1" x14ac:dyDescent="0.2"/>
    <row r="36" ht="21" customHeight="1" x14ac:dyDescent="0.2"/>
    <row r="37" ht="4.5" customHeight="1" x14ac:dyDescent="0.2"/>
    <row r="38" ht="31.5" customHeight="1" x14ac:dyDescent="0.2"/>
    <row r="39" ht="4.5" customHeight="1" x14ac:dyDescent="0.2"/>
    <row r="40" ht="30" customHeight="1" x14ac:dyDescent="0.2"/>
    <row r="41" ht="54" customHeight="1" x14ac:dyDescent="0.2"/>
    <row r="42" ht="24.75" customHeight="1" x14ac:dyDescent="0.2"/>
  </sheetData>
  <sheetProtection selectLockedCells="1"/>
  <mergeCells count="13">
    <mergeCell ref="DB4:DC4"/>
    <mergeCell ref="C19:D19"/>
    <mergeCell ref="DA6:DB6"/>
    <mergeCell ref="A4:B4"/>
    <mergeCell ref="A1:E1"/>
    <mergeCell ref="A6:B6"/>
    <mergeCell ref="C20:D20"/>
    <mergeCell ref="C10:D10"/>
    <mergeCell ref="C11:D11"/>
    <mergeCell ref="C12:D12"/>
    <mergeCell ref="C13:D13"/>
    <mergeCell ref="C17:D17"/>
    <mergeCell ref="C18:D18"/>
  </mergeCells>
  <phoneticPr fontId="4" type="noConversion"/>
  <dataValidations count="2">
    <dataValidation type="list" allowBlank="1" showInputMessage="1" showErrorMessage="1" sqref="DB4:DC4" xr:uid="{00000000-0002-0000-0200-000001000000}">
      <formula1>$I$9:$I$15</formula1>
    </dataValidation>
    <dataValidation type="list" allowBlank="1" showInputMessage="1" showErrorMessage="1" sqref="DA6:DB6" xr:uid="{00000000-0002-0000-0200-000002000000}">
      <formula1>$G$9:$G$20</formula1>
    </dataValidation>
  </dataValidations>
  <printOptions horizontalCentered="1" verticalCentered="1"/>
  <pageMargins left="0.78740157480314965" right="0.62" top="0.65" bottom="0.59" header="0" footer="0"/>
  <pageSetup paperSize="9" scale="8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269060" r:id="rId4" name="Drop Down 4">
              <controlPr defaultSize="0" autoLine="0" autoPict="0">
                <anchor moveWithCells="1">
                  <from>
                    <xdr:col>3</xdr:col>
                    <xdr:colOff>9525</xdr:colOff>
                    <xdr:row>2</xdr:row>
                    <xdr:rowOff>66675</xdr:rowOff>
                  </from>
                  <to>
                    <xdr:col>3</xdr:col>
                    <xdr:colOff>3486150</xdr:colOff>
                    <xdr:row>4</xdr:row>
                    <xdr:rowOff>95250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00B050"/>
  </sheetPr>
  <dimension ref="A1:AB77"/>
  <sheetViews>
    <sheetView topLeftCell="G1" zoomScale="85" zoomScaleNormal="85" zoomScaleSheetLayoutView="110" workbookViewId="0">
      <selection activeCell="J15" sqref="J15"/>
    </sheetView>
  </sheetViews>
  <sheetFormatPr baseColWidth="10" defaultRowHeight="14.25" x14ac:dyDescent="0.2"/>
  <cols>
    <col min="1" max="1" width="6.42578125" style="422" customWidth="1"/>
    <col min="2" max="2" width="18.42578125" style="414" customWidth="1"/>
    <col min="3" max="3" width="5.5703125" style="419" customWidth="1"/>
    <col min="4" max="4" width="32.85546875" style="420" customWidth="1"/>
    <col min="5" max="5" width="40" style="421" customWidth="1"/>
    <col min="6" max="6" width="29.28515625" style="420" customWidth="1"/>
    <col min="7" max="7" width="35.7109375" style="421" bestFit="1" customWidth="1"/>
    <col min="8" max="8" width="4.28515625" style="421" customWidth="1"/>
    <col min="9" max="9" width="9.42578125" style="421" customWidth="1"/>
    <col min="10" max="10" width="13.5703125" style="421" customWidth="1"/>
    <col min="11" max="11" width="4.85546875" style="421" customWidth="1"/>
    <col min="12" max="12" width="8.42578125" style="421" customWidth="1"/>
    <col min="13" max="13" width="5.28515625" style="392" customWidth="1"/>
    <col min="14" max="28" width="11.42578125" style="392"/>
    <col min="29" max="16384" width="11.42578125" style="393"/>
  </cols>
  <sheetData>
    <row r="1" spans="1:28" s="376" customFormat="1" ht="18" x14ac:dyDescent="0.2">
      <c r="A1" s="583" t="s">
        <v>13</v>
      </c>
      <c r="B1" s="583"/>
      <c r="C1" s="583"/>
      <c r="D1" s="583"/>
      <c r="E1" s="583"/>
      <c r="F1" s="583"/>
      <c r="G1" s="583"/>
      <c r="H1" s="583"/>
      <c r="I1" s="583"/>
      <c r="J1" s="583"/>
      <c r="K1" s="583"/>
      <c r="L1" s="583"/>
      <c r="M1" s="374"/>
      <c r="N1" s="375"/>
      <c r="O1" s="375"/>
      <c r="P1" s="375"/>
      <c r="Q1" s="375"/>
      <c r="R1" s="375"/>
      <c r="S1" s="375"/>
      <c r="T1" s="375"/>
      <c r="U1" s="375"/>
      <c r="V1" s="375"/>
      <c r="W1" s="375"/>
      <c r="X1" s="375"/>
      <c r="Y1" s="375"/>
      <c r="Z1" s="375"/>
      <c r="AA1" s="375"/>
      <c r="AB1" s="375"/>
    </row>
    <row r="2" spans="1:28" s="376" customFormat="1" ht="15.75" x14ac:dyDescent="0.2">
      <c r="A2" s="586" t="s">
        <v>131</v>
      </c>
      <c r="B2" s="586"/>
      <c r="C2" s="584" t="s">
        <v>2</v>
      </c>
      <c r="D2" s="584"/>
      <c r="E2" s="584" t="s">
        <v>0</v>
      </c>
      <c r="F2" s="584" t="s">
        <v>1</v>
      </c>
      <c r="G2" s="584" t="s">
        <v>3</v>
      </c>
      <c r="H2" s="587" t="s">
        <v>4</v>
      </c>
      <c r="I2" s="588"/>
      <c r="J2" s="588"/>
      <c r="K2" s="588"/>
      <c r="L2" s="589"/>
      <c r="M2" s="374"/>
      <c r="N2" s="375"/>
      <c r="O2" s="375"/>
      <c r="P2" s="375"/>
      <c r="Q2" s="375"/>
      <c r="R2" s="375"/>
      <c r="S2" s="375"/>
      <c r="T2" s="375"/>
      <c r="U2" s="375"/>
      <c r="V2" s="375"/>
      <c r="W2" s="375"/>
      <c r="X2" s="375"/>
      <c r="Y2" s="375"/>
      <c r="Z2" s="375"/>
      <c r="AA2" s="375"/>
      <c r="AB2" s="375"/>
    </row>
    <row r="3" spans="1:28" s="376" customFormat="1" ht="12.75" x14ac:dyDescent="0.2">
      <c r="A3" s="586"/>
      <c r="B3" s="586"/>
      <c r="C3" s="584"/>
      <c r="D3" s="584"/>
      <c r="E3" s="584"/>
      <c r="F3" s="584"/>
      <c r="G3" s="584"/>
      <c r="H3" s="585" t="s">
        <v>5</v>
      </c>
      <c r="I3" s="585"/>
      <c r="J3" s="377" t="s">
        <v>6</v>
      </c>
      <c r="K3" s="585" t="s">
        <v>7</v>
      </c>
      <c r="L3" s="585"/>
      <c r="M3" s="374"/>
      <c r="N3" s="375"/>
      <c r="O3" s="375"/>
      <c r="P3" s="375"/>
      <c r="Q3" s="375"/>
      <c r="R3" s="375"/>
      <c r="S3" s="375"/>
      <c r="T3" s="375"/>
      <c r="U3" s="375"/>
      <c r="V3" s="375"/>
      <c r="W3" s="375"/>
      <c r="X3" s="375"/>
      <c r="Y3" s="375"/>
      <c r="Z3" s="375"/>
      <c r="AA3" s="375"/>
      <c r="AB3" s="375"/>
    </row>
    <row r="4" spans="1:28" s="376" customFormat="1" ht="45.75" customHeight="1" x14ac:dyDescent="0.2">
      <c r="A4" s="580" t="s">
        <v>343</v>
      </c>
      <c r="B4" s="578" t="s">
        <v>331</v>
      </c>
      <c r="C4" s="378">
        <v>1</v>
      </c>
      <c r="D4" s="379" t="s">
        <v>294</v>
      </c>
      <c r="E4" s="379" t="s">
        <v>307</v>
      </c>
      <c r="F4" s="379" t="s">
        <v>308</v>
      </c>
      <c r="G4" s="379" t="s">
        <v>332</v>
      </c>
      <c r="H4" s="380" t="s">
        <v>276</v>
      </c>
      <c r="I4" s="381">
        <v>4</v>
      </c>
      <c r="J4" s="382" t="s">
        <v>355</v>
      </c>
      <c r="K4" s="383" t="s">
        <v>356</v>
      </c>
      <c r="L4" s="384">
        <v>2</v>
      </c>
      <c r="M4" s="385"/>
      <c r="N4" s="375"/>
      <c r="O4" s="386"/>
      <c r="P4" s="387"/>
      <c r="Q4" s="375"/>
      <c r="R4" s="375"/>
      <c r="S4" s="375"/>
      <c r="T4" s="375"/>
      <c r="U4" s="375"/>
      <c r="V4" s="375"/>
      <c r="W4" s="375"/>
      <c r="X4" s="375"/>
      <c r="Y4" s="375"/>
      <c r="Z4" s="375"/>
      <c r="AA4" s="375"/>
      <c r="AB4" s="375"/>
    </row>
    <row r="5" spans="1:28" s="376" customFormat="1" ht="45.75" customHeight="1" x14ac:dyDescent="0.2">
      <c r="A5" s="581"/>
      <c r="B5" s="579"/>
      <c r="C5" s="378">
        <v>2</v>
      </c>
      <c r="D5" s="379" t="s">
        <v>295</v>
      </c>
      <c r="E5" s="379" t="s">
        <v>307</v>
      </c>
      <c r="F5" s="379" t="s">
        <v>309</v>
      </c>
      <c r="G5" s="379" t="s">
        <v>333</v>
      </c>
      <c r="H5" s="380" t="s">
        <v>276</v>
      </c>
      <c r="I5" s="381">
        <v>4</v>
      </c>
      <c r="J5" s="382" t="s">
        <v>355</v>
      </c>
      <c r="K5" s="383" t="s">
        <v>356</v>
      </c>
      <c r="L5" s="384">
        <v>2</v>
      </c>
      <c r="M5" s="385"/>
      <c r="N5" s="375"/>
      <c r="O5" s="386"/>
      <c r="P5" s="387"/>
      <c r="Q5" s="375"/>
      <c r="R5" s="375"/>
      <c r="S5" s="375"/>
      <c r="T5" s="375"/>
      <c r="U5" s="375"/>
      <c r="V5" s="375"/>
      <c r="W5" s="375"/>
      <c r="X5" s="375"/>
      <c r="Y5" s="375"/>
      <c r="Z5" s="375"/>
      <c r="AA5" s="375"/>
      <c r="AB5" s="375"/>
    </row>
    <row r="6" spans="1:28" s="376" customFormat="1" ht="45.75" customHeight="1" x14ac:dyDescent="0.2">
      <c r="A6" s="581"/>
      <c r="B6" s="578" t="s">
        <v>330</v>
      </c>
      <c r="C6" s="378">
        <v>3</v>
      </c>
      <c r="D6" s="379" t="s">
        <v>296</v>
      </c>
      <c r="E6" s="379" t="s">
        <v>310</v>
      </c>
      <c r="F6" s="379" t="s">
        <v>311</v>
      </c>
      <c r="G6" s="379" t="s">
        <v>334</v>
      </c>
      <c r="H6" s="380" t="s">
        <v>15</v>
      </c>
      <c r="I6" s="381">
        <v>0.7</v>
      </c>
      <c r="J6" s="382" t="s">
        <v>357</v>
      </c>
      <c r="K6" s="383" t="s">
        <v>356</v>
      </c>
      <c r="L6" s="384">
        <v>0.4</v>
      </c>
      <c r="M6" s="385"/>
      <c r="N6" s="375"/>
      <c r="O6" s="386"/>
      <c r="P6" s="387"/>
      <c r="Q6" s="375"/>
      <c r="R6" s="375"/>
      <c r="S6" s="375"/>
      <c r="T6" s="375"/>
      <c r="U6" s="375"/>
      <c r="V6" s="375"/>
      <c r="W6" s="375"/>
      <c r="X6" s="375"/>
      <c r="Y6" s="375"/>
      <c r="Z6" s="375"/>
      <c r="AA6" s="375"/>
      <c r="AB6" s="375"/>
    </row>
    <row r="7" spans="1:28" s="376" customFormat="1" ht="45.75" customHeight="1" x14ac:dyDescent="0.2">
      <c r="A7" s="581"/>
      <c r="B7" s="590"/>
      <c r="C7" s="378">
        <v>4</v>
      </c>
      <c r="D7" s="379" t="s">
        <v>297</v>
      </c>
      <c r="E7" s="379" t="s">
        <v>312</v>
      </c>
      <c r="F7" s="379" t="s">
        <v>313</v>
      </c>
      <c r="G7" s="379" t="s">
        <v>335</v>
      </c>
      <c r="H7" s="388" t="s">
        <v>15</v>
      </c>
      <c r="I7" s="389">
        <v>0.8</v>
      </c>
      <c r="J7" s="382" t="s">
        <v>358</v>
      </c>
      <c r="K7" s="383" t="s">
        <v>356</v>
      </c>
      <c r="L7" s="390">
        <v>0.6</v>
      </c>
      <c r="M7" s="385"/>
      <c r="N7" s="375"/>
      <c r="O7" s="386"/>
      <c r="P7" s="387"/>
      <c r="Q7" s="375"/>
      <c r="R7" s="375"/>
      <c r="S7" s="375"/>
      <c r="T7" s="375"/>
      <c r="U7" s="375"/>
      <c r="V7" s="375"/>
      <c r="W7" s="375"/>
      <c r="X7" s="375"/>
      <c r="Y7" s="375"/>
      <c r="Z7" s="375"/>
      <c r="AA7" s="375"/>
      <c r="AB7" s="375"/>
    </row>
    <row r="8" spans="1:28" s="376" customFormat="1" ht="45.75" customHeight="1" x14ac:dyDescent="0.2">
      <c r="A8" s="581"/>
      <c r="B8" s="590"/>
      <c r="C8" s="378">
        <v>5</v>
      </c>
      <c r="D8" s="379" t="s">
        <v>298</v>
      </c>
      <c r="E8" s="379" t="s">
        <v>314</v>
      </c>
      <c r="F8" s="379" t="s">
        <v>315</v>
      </c>
      <c r="G8" s="379" t="s">
        <v>336</v>
      </c>
      <c r="H8" s="380" t="s">
        <v>15</v>
      </c>
      <c r="I8" s="381">
        <v>6</v>
      </c>
      <c r="J8" s="382" t="s">
        <v>359</v>
      </c>
      <c r="K8" s="383" t="s">
        <v>356</v>
      </c>
      <c r="L8" s="384">
        <v>3</v>
      </c>
      <c r="M8" s="385"/>
      <c r="N8" s="375"/>
      <c r="O8" s="386"/>
      <c r="P8" s="387"/>
      <c r="Q8" s="375"/>
      <c r="R8" s="375"/>
      <c r="S8" s="375"/>
      <c r="T8" s="375"/>
      <c r="U8" s="375"/>
      <c r="V8" s="375"/>
      <c r="W8" s="375"/>
      <c r="X8" s="375"/>
      <c r="Y8" s="375"/>
      <c r="Z8" s="375"/>
      <c r="AA8" s="375"/>
      <c r="AB8" s="375"/>
    </row>
    <row r="9" spans="1:28" ht="45.75" customHeight="1" x14ac:dyDescent="0.2">
      <c r="A9" s="581"/>
      <c r="B9" s="590"/>
      <c r="C9" s="378">
        <v>6</v>
      </c>
      <c r="D9" s="379" t="s">
        <v>299</v>
      </c>
      <c r="E9" s="379" t="s">
        <v>316</v>
      </c>
      <c r="F9" s="379" t="s">
        <v>317</v>
      </c>
      <c r="G9" s="379" t="s">
        <v>337</v>
      </c>
      <c r="H9" s="388" t="s">
        <v>356</v>
      </c>
      <c r="I9" s="381">
        <v>3</v>
      </c>
      <c r="J9" s="382" t="s">
        <v>360</v>
      </c>
      <c r="K9" s="383" t="s">
        <v>15</v>
      </c>
      <c r="L9" s="384">
        <v>5</v>
      </c>
      <c r="M9" s="391"/>
      <c r="Q9" s="375"/>
      <c r="R9" s="375"/>
      <c r="S9" s="375"/>
      <c r="T9" s="375"/>
    </row>
    <row r="10" spans="1:28" s="376" customFormat="1" ht="45.75" customHeight="1" x14ac:dyDescent="0.2">
      <c r="A10" s="581"/>
      <c r="B10" s="590"/>
      <c r="C10" s="378">
        <v>7</v>
      </c>
      <c r="D10" s="379" t="s">
        <v>300</v>
      </c>
      <c r="E10" s="379" t="s">
        <v>318</v>
      </c>
      <c r="F10" s="379" t="s">
        <v>319</v>
      </c>
      <c r="G10" s="379" t="s">
        <v>338</v>
      </c>
      <c r="H10" s="394" t="s">
        <v>276</v>
      </c>
      <c r="I10" s="395">
        <v>80</v>
      </c>
      <c r="J10" s="382" t="s">
        <v>361</v>
      </c>
      <c r="K10" s="383" t="s">
        <v>356</v>
      </c>
      <c r="L10" s="396">
        <v>50</v>
      </c>
      <c r="M10" s="391"/>
      <c r="N10" s="375"/>
      <c r="O10" s="375"/>
      <c r="P10" s="375"/>
      <c r="Q10" s="375"/>
      <c r="R10" s="375"/>
      <c r="S10" s="375"/>
      <c r="T10" s="375"/>
      <c r="U10" s="375"/>
      <c r="V10" s="375"/>
      <c r="W10" s="375"/>
      <c r="X10" s="375"/>
      <c r="Y10" s="375"/>
      <c r="Z10" s="375"/>
      <c r="AA10" s="375"/>
      <c r="AB10" s="375"/>
    </row>
    <row r="11" spans="1:28" s="376" customFormat="1" ht="45.75" customHeight="1" x14ac:dyDescent="0.2">
      <c r="A11" s="581"/>
      <c r="B11" s="590"/>
      <c r="C11" s="378">
        <v>8</v>
      </c>
      <c r="D11" s="379" t="s">
        <v>301</v>
      </c>
      <c r="E11" s="379" t="s">
        <v>320</v>
      </c>
      <c r="F11" s="379" t="s">
        <v>319</v>
      </c>
      <c r="G11" s="379" t="s">
        <v>338</v>
      </c>
      <c r="H11" s="394" t="s">
        <v>276</v>
      </c>
      <c r="I11" s="395">
        <v>80</v>
      </c>
      <c r="J11" s="382" t="s">
        <v>361</v>
      </c>
      <c r="K11" s="383" t="s">
        <v>356</v>
      </c>
      <c r="L11" s="396">
        <v>50</v>
      </c>
      <c r="M11" s="397"/>
      <c r="N11" s="375"/>
      <c r="O11" s="375"/>
      <c r="P11" s="375"/>
      <c r="Q11" s="375"/>
      <c r="R11" s="375"/>
      <c r="S11" s="375"/>
      <c r="T11" s="375"/>
      <c r="U11" s="375"/>
      <c r="V11" s="375"/>
      <c r="W11" s="375"/>
      <c r="X11" s="375"/>
      <c r="Y11" s="375"/>
      <c r="Z11" s="375"/>
      <c r="AA11" s="375"/>
      <c r="AB11" s="375"/>
    </row>
    <row r="12" spans="1:28" s="376" customFormat="1" ht="45.75" customHeight="1" x14ac:dyDescent="0.2">
      <c r="A12" s="581"/>
      <c r="B12" s="590"/>
      <c r="C12" s="378">
        <v>9</v>
      </c>
      <c r="D12" s="379" t="s">
        <v>302</v>
      </c>
      <c r="E12" s="379" t="s">
        <v>321</v>
      </c>
      <c r="F12" s="379" t="s">
        <v>319</v>
      </c>
      <c r="G12" s="379" t="s">
        <v>338</v>
      </c>
      <c r="H12" s="394" t="s">
        <v>276</v>
      </c>
      <c r="I12" s="395">
        <v>80</v>
      </c>
      <c r="J12" s="382" t="s">
        <v>361</v>
      </c>
      <c r="K12" s="383" t="s">
        <v>356</v>
      </c>
      <c r="L12" s="396">
        <v>50</v>
      </c>
      <c r="M12" s="397"/>
      <c r="N12" s="375"/>
      <c r="O12" s="375"/>
      <c r="P12" s="375"/>
      <c r="Q12" s="375"/>
      <c r="R12" s="375"/>
      <c r="S12" s="375"/>
      <c r="T12" s="375"/>
      <c r="U12" s="375"/>
      <c r="V12" s="375"/>
      <c r="W12" s="375"/>
      <c r="X12" s="375"/>
      <c r="Y12" s="375"/>
      <c r="Z12" s="375"/>
      <c r="AA12" s="375"/>
      <c r="AB12" s="375"/>
    </row>
    <row r="13" spans="1:28" s="376" customFormat="1" ht="45.75" customHeight="1" x14ac:dyDescent="0.2">
      <c r="A13" s="581"/>
      <c r="B13" s="579"/>
      <c r="C13" s="378">
        <v>10</v>
      </c>
      <c r="D13" s="379" t="s">
        <v>303</v>
      </c>
      <c r="E13" s="379" t="s">
        <v>322</v>
      </c>
      <c r="F13" s="379" t="s">
        <v>323</v>
      </c>
      <c r="G13" s="379" t="s">
        <v>339</v>
      </c>
      <c r="H13" s="388" t="s">
        <v>356</v>
      </c>
      <c r="I13" s="381">
        <v>3</v>
      </c>
      <c r="J13" s="382" t="s">
        <v>360</v>
      </c>
      <c r="K13" s="383" t="s">
        <v>15</v>
      </c>
      <c r="L13" s="384">
        <v>5</v>
      </c>
      <c r="M13" s="397"/>
      <c r="N13" s="375"/>
      <c r="O13" s="375"/>
      <c r="P13" s="375"/>
      <c r="Q13" s="375"/>
      <c r="R13" s="375"/>
      <c r="S13" s="375"/>
      <c r="T13" s="375"/>
      <c r="U13" s="375"/>
      <c r="V13" s="375"/>
      <c r="W13" s="375"/>
      <c r="X13" s="375"/>
      <c r="Y13" s="375"/>
      <c r="Z13" s="375"/>
      <c r="AA13" s="375"/>
      <c r="AB13" s="375"/>
    </row>
    <row r="14" spans="1:28" s="375" customFormat="1" ht="45.75" customHeight="1" x14ac:dyDescent="0.2">
      <c r="A14" s="581"/>
      <c r="B14" s="578" t="s">
        <v>329</v>
      </c>
      <c r="C14" s="378">
        <v>11</v>
      </c>
      <c r="D14" s="379" t="s">
        <v>304</v>
      </c>
      <c r="E14" s="379" t="s">
        <v>324</v>
      </c>
      <c r="F14" s="379" t="s">
        <v>314</v>
      </c>
      <c r="G14" s="379" t="s">
        <v>340</v>
      </c>
      <c r="H14" s="388" t="s">
        <v>356</v>
      </c>
      <c r="I14" s="389">
        <v>0.03</v>
      </c>
      <c r="J14" s="382" t="s">
        <v>362</v>
      </c>
      <c r="K14" s="383" t="s">
        <v>15</v>
      </c>
      <c r="L14" s="390">
        <v>0.05</v>
      </c>
      <c r="M14" s="397"/>
    </row>
    <row r="15" spans="1:28" s="376" customFormat="1" ht="45.75" customHeight="1" x14ac:dyDescent="0.2">
      <c r="A15" s="581"/>
      <c r="B15" s="590"/>
      <c r="C15" s="378">
        <v>12</v>
      </c>
      <c r="D15" s="379" t="s">
        <v>305</v>
      </c>
      <c r="E15" s="379" t="s">
        <v>325</v>
      </c>
      <c r="F15" s="379" t="s">
        <v>326</v>
      </c>
      <c r="G15" s="379" t="s">
        <v>341</v>
      </c>
      <c r="H15" s="394" t="s">
        <v>276</v>
      </c>
      <c r="I15" s="389">
        <v>0.8</v>
      </c>
      <c r="J15" s="382" t="s">
        <v>361</v>
      </c>
      <c r="K15" s="383" t="s">
        <v>356</v>
      </c>
      <c r="L15" s="551">
        <v>0.5</v>
      </c>
      <c r="M15" s="397"/>
      <c r="N15" s="375"/>
      <c r="O15" s="375"/>
      <c r="P15" s="375"/>
      <c r="Q15" s="375"/>
      <c r="R15" s="375"/>
      <c r="S15" s="375"/>
      <c r="T15" s="375"/>
      <c r="U15" s="375"/>
      <c r="V15" s="375"/>
      <c r="W15" s="375"/>
      <c r="X15" s="375"/>
      <c r="Y15" s="375"/>
      <c r="Z15" s="375"/>
      <c r="AA15" s="375"/>
      <c r="AB15" s="375"/>
    </row>
    <row r="16" spans="1:28" s="376" customFormat="1" ht="45.75" customHeight="1" x14ac:dyDescent="0.2">
      <c r="A16" s="582"/>
      <c r="B16" s="579"/>
      <c r="C16" s="378">
        <v>13</v>
      </c>
      <c r="D16" s="379" t="s">
        <v>306</v>
      </c>
      <c r="E16" s="379" t="s">
        <v>327</v>
      </c>
      <c r="F16" s="379" t="s">
        <v>328</v>
      </c>
      <c r="G16" s="379" t="s">
        <v>342</v>
      </c>
      <c r="H16" s="380" t="s">
        <v>274</v>
      </c>
      <c r="I16" s="395">
        <v>3</v>
      </c>
      <c r="J16" s="382" t="s">
        <v>275</v>
      </c>
      <c r="K16" s="383" t="s">
        <v>15</v>
      </c>
      <c r="L16" s="396">
        <v>5</v>
      </c>
      <c r="M16" s="398"/>
      <c r="N16" s="375"/>
      <c r="O16" s="375"/>
      <c r="P16" s="375"/>
      <c r="Q16" s="375"/>
      <c r="R16" s="375"/>
      <c r="S16" s="375"/>
      <c r="T16" s="375"/>
      <c r="U16" s="375"/>
      <c r="V16" s="375"/>
      <c r="W16" s="375"/>
      <c r="X16" s="375"/>
      <c r="Y16" s="375"/>
      <c r="Z16" s="375"/>
      <c r="AA16" s="375"/>
      <c r="AB16" s="375"/>
    </row>
    <row r="17" spans="1:14" s="375" customFormat="1" x14ac:dyDescent="0.2">
      <c r="A17" s="399"/>
      <c r="B17" s="400"/>
      <c r="C17" s="401"/>
      <c r="D17" s="402"/>
      <c r="E17" s="403"/>
      <c r="F17" s="403"/>
      <c r="G17" s="403"/>
      <c r="H17" s="403"/>
      <c r="I17" s="403"/>
      <c r="J17" s="403"/>
      <c r="K17" s="404"/>
      <c r="L17" s="404"/>
      <c r="M17" s="405"/>
      <c r="N17" s="406"/>
    </row>
    <row r="18" spans="1:14" s="392" customFormat="1" x14ac:dyDescent="0.2">
      <c r="A18" s="407"/>
      <c r="B18" s="408"/>
      <c r="C18" s="409"/>
      <c r="D18" s="410"/>
      <c r="E18" s="410"/>
      <c r="F18" s="410"/>
      <c r="G18" s="410"/>
      <c r="H18" s="410"/>
      <c r="I18" s="410"/>
      <c r="J18" s="410"/>
      <c r="K18" s="410"/>
      <c r="L18" s="410"/>
      <c r="M18" s="375"/>
      <c r="N18" s="375"/>
    </row>
    <row r="19" spans="1:14" s="392" customFormat="1" x14ac:dyDescent="0.2">
      <c r="A19" s="407"/>
      <c r="B19" s="408"/>
      <c r="C19" s="409"/>
      <c r="D19" s="410"/>
      <c r="E19" s="410"/>
      <c r="F19" s="410"/>
      <c r="G19" s="410"/>
      <c r="H19" s="410"/>
      <c r="I19" s="410"/>
      <c r="J19" s="410"/>
      <c r="K19" s="410"/>
      <c r="L19" s="410"/>
      <c r="M19" s="375"/>
      <c r="N19" s="375"/>
    </row>
    <row r="20" spans="1:14" s="392" customFormat="1" x14ac:dyDescent="0.2">
      <c r="A20" s="407"/>
      <c r="B20" s="408"/>
      <c r="C20" s="409"/>
      <c r="D20" s="410"/>
      <c r="E20" s="410"/>
      <c r="F20" s="410"/>
      <c r="G20" s="410"/>
      <c r="H20" s="410"/>
      <c r="I20" s="410"/>
      <c r="J20" s="410"/>
      <c r="K20" s="410"/>
      <c r="L20" s="410"/>
      <c r="M20" s="375"/>
      <c r="N20" s="375"/>
    </row>
    <row r="21" spans="1:14" s="392" customFormat="1" x14ac:dyDescent="0.2">
      <c r="A21" s="407"/>
      <c r="B21" s="408"/>
      <c r="C21" s="409"/>
      <c r="D21" s="410"/>
      <c r="E21" s="410"/>
      <c r="F21" s="410"/>
      <c r="G21" s="410"/>
      <c r="H21" s="410"/>
      <c r="I21" s="410"/>
      <c r="J21" s="410"/>
      <c r="K21" s="410"/>
      <c r="L21" s="410"/>
      <c r="M21" s="375"/>
      <c r="N21" s="375"/>
    </row>
    <row r="22" spans="1:14" s="392" customFormat="1" x14ac:dyDescent="0.2">
      <c r="A22" s="407"/>
      <c r="B22" s="408"/>
      <c r="C22" s="409"/>
      <c r="D22" s="410"/>
      <c r="E22" s="410"/>
      <c r="F22" s="410"/>
      <c r="G22" s="410"/>
      <c r="H22" s="410"/>
      <c r="I22" s="410"/>
      <c r="J22" s="410"/>
      <c r="K22" s="410"/>
      <c r="L22" s="410"/>
      <c r="M22" s="375"/>
      <c r="N22" s="375"/>
    </row>
    <row r="23" spans="1:14" s="392" customFormat="1" x14ac:dyDescent="0.2">
      <c r="A23" s="407"/>
      <c r="B23" s="408"/>
      <c r="C23" s="411"/>
      <c r="D23" s="412"/>
      <c r="E23" s="410"/>
      <c r="F23" s="412"/>
      <c r="G23" s="410"/>
      <c r="H23" s="410"/>
      <c r="I23" s="410"/>
      <c r="J23" s="410"/>
      <c r="K23" s="410"/>
      <c r="L23" s="410"/>
      <c r="N23" s="375"/>
    </row>
    <row r="24" spans="1:14" s="392" customFormat="1" x14ac:dyDescent="0.2">
      <c r="A24" s="407"/>
      <c r="B24" s="408"/>
      <c r="C24" s="411"/>
      <c r="D24" s="412"/>
      <c r="E24" s="410"/>
      <c r="F24" s="412"/>
      <c r="G24" s="410"/>
      <c r="H24" s="410"/>
      <c r="I24" s="410"/>
      <c r="J24" s="410"/>
      <c r="K24" s="410"/>
      <c r="L24" s="410"/>
      <c r="N24" s="375"/>
    </row>
    <row r="25" spans="1:14" s="392" customFormat="1" x14ac:dyDescent="0.2">
      <c r="A25" s="407"/>
      <c r="B25" s="408"/>
      <c r="C25" s="411"/>
      <c r="D25" s="412"/>
      <c r="E25" s="410"/>
      <c r="F25" s="412"/>
      <c r="G25" s="410"/>
      <c r="H25" s="410"/>
      <c r="I25" s="410"/>
      <c r="J25" s="410"/>
      <c r="K25" s="410"/>
      <c r="L25" s="410"/>
    </row>
    <row r="26" spans="1:14" s="392" customFormat="1" x14ac:dyDescent="0.2">
      <c r="A26" s="407"/>
      <c r="B26" s="408"/>
      <c r="C26" s="411"/>
      <c r="D26" s="412"/>
      <c r="E26" s="410"/>
      <c r="F26" s="412"/>
      <c r="G26" s="410"/>
      <c r="H26" s="410"/>
      <c r="I26" s="410"/>
      <c r="J26" s="410"/>
      <c r="K26" s="410"/>
      <c r="L26" s="410"/>
    </row>
    <row r="27" spans="1:14" s="392" customFormat="1" x14ac:dyDescent="0.2">
      <c r="A27" s="413"/>
      <c r="B27" s="408"/>
      <c r="C27" s="411"/>
      <c r="D27" s="412"/>
      <c r="E27" s="410"/>
      <c r="F27" s="412"/>
      <c r="G27" s="410"/>
      <c r="H27" s="410"/>
      <c r="I27" s="410"/>
      <c r="J27" s="410"/>
      <c r="K27" s="410"/>
      <c r="L27" s="410"/>
    </row>
    <row r="28" spans="1:14" s="392" customFormat="1" x14ac:dyDescent="0.2">
      <c r="A28" s="413"/>
      <c r="B28" s="408"/>
      <c r="C28" s="411"/>
      <c r="D28" s="412"/>
      <c r="E28" s="410"/>
      <c r="F28" s="412"/>
      <c r="G28" s="410"/>
      <c r="H28" s="410"/>
      <c r="I28" s="410"/>
      <c r="J28" s="410"/>
      <c r="K28" s="410"/>
      <c r="L28" s="410"/>
    </row>
    <row r="29" spans="1:14" s="392" customFormat="1" x14ac:dyDescent="0.2">
      <c r="A29" s="413"/>
      <c r="B29" s="408"/>
      <c r="C29" s="411"/>
      <c r="D29" s="412"/>
      <c r="E29" s="410"/>
      <c r="F29" s="412"/>
      <c r="G29" s="410"/>
      <c r="H29" s="410"/>
      <c r="I29" s="410"/>
      <c r="J29" s="410"/>
      <c r="K29" s="410"/>
      <c r="L29" s="410"/>
    </row>
    <row r="30" spans="1:14" s="392" customFormat="1" x14ac:dyDescent="0.2">
      <c r="A30" s="413"/>
      <c r="B30" s="408"/>
      <c r="C30" s="411"/>
      <c r="D30" s="412"/>
      <c r="E30" s="410"/>
      <c r="F30" s="412"/>
      <c r="G30" s="410"/>
      <c r="H30" s="410"/>
      <c r="I30" s="410"/>
      <c r="J30" s="410"/>
      <c r="K30" s="410"/>
      <c r="L30" s="410"/>
    </row>
    <row r="31" spans="1:14" s="392" customFormat="1" x14ac:dyDescent="0.2">
      <c r="A31" s="413"/>
      <c r="B31" s="408"/>
      <c r="C31" s="411"/>
      <c r="D31" s="412"/>
      <c r="E31" s="410"/>
      <c r="F31" s="412"/>
      <c r="G31" s="410"/>
      <c r="H31" s="410"/>
      <c r="I31" s="410"/>
      <c r="J31" s="410"/>
      <c r="K31" s="410"/>
      <c r="L31" s="410"/>
    </row>
    <row r="32" spans="1:14" s="392" customFormat="1" x14ac:dyDescent="0.2">
      <c r="A32" s="413"/>
      <c r="B32" s="408"/>
      <c r="C32" s="411"/>
      <c r="D32" s="412"/>
      <c r="E32" s="410"/>
      <c r="F32" s="412"/>
      <c r="G32" s="410"/>
      <c r="H32" s="410"/>
      <c r="I32" s="410"/>
      <c r="J32" s="410"/>
      <c r="K32" s="410"/>
      <c r="L32" s="410"/>
    </row>
    <row r="33" spans="1:12" s="392" customFormat="1" x14ac:dyDescent="0.2">
      <c r="A33" s="413"/>
      <c r="B33" s="408"/>
      <c r="C33" s="411"/>
      <c r="D33" s="412"/>
      <c r="E33" s="410"/>
      <c r="F33" s="412"/>
      <c r="G33" s="410"/>
      <c r="H33" s="410"/>
      <c r="I33" s="410"/>
      <c r="J33" s="410"/>
      <c r="K33" s="410"/>
      <c r="L33" s="410"/>
    </row>
    <row r="34" spans="1:12" s="392" customFormat="1" x14ac:dyDescent="0.2">
      <c r="A34" s="413"/>
      <c r="B34" s="408"/>
      <c r="C34" s="411"/>
      <c r="D34" s="412"/>
      <c r="E34" s="410"/>
      <c r="F34" s="412"/>
      <c r="G34" s="410"/>
      <c r="H34" s="410"/>
      <c r="I34" s="410"/>
      <c r="J34" s="410"/>
      <c r="K34" s="410"/>
      <c r="L34" s="410"/>
    </row>
    <row r="35" spans="1:12" s="392" customFormat="1" x14ac:dyDescent="0.2">
      <c r="A35" s="413"/>
      <c r="B35" s="408"/>
      <c r="C35" s="411"/>
      <c r="D35" s="412"/>
      <c r="E35" s="410"/>
      <c r="F35" s="412"/>
      <c r="G35" s="410"/>
      <c r="H35" s="410"/>
      <c r="I35" s="410"/>
      <c r="J35" s="410"/>
      <c r="K35" s="410"/>
      <c r="L35" s="410"/>
    </row>
    <row r="36" spans="1:12" s="392" customFormat="1" x14ac:dyDescent="0.2">
      <c r="A36" s="413"/>
      <c r="B36" s="408"/>
      <c r="C36" s="411"/>
      <c r="D36" s="412"/>
      <c r="E36" s="410"/>
      <c r="F36" s="412"/>
      <c r="G36" s="410"/>
      <c r="H36" s="410"/>
      <c r="I36" s="410"/>
      <c r="J36" s="410"/>
      <c r="K36" s="410"/>
      <c r="L36" s="410"/>
    </row>
    <row r="37" spans="1:12" s="392" customFormat="1" x14ac:dyDescent="0.2">
      <c r="A37" s="413"/>
      <c r="B37" s="408"/>
      <c r="C37" s="411"/>
      <c r="D37" s="412"/>
      <c r="E37" s="410"/>
      <c r="F37" s="412"/>
      <c r="G37" s="410"/>
      <c r="H37" s="410"/>
      <c r="I37" s="410"/>
      <c r="J37" s="410"/>
      <c r="K37" s="410"/>
      <c r="L37" s="410"/>
    </row>
    <row r="38" spans="1:12" s="392" customFormat="1" x14ac:dyDescent="0.2">
      <c r="A38" s="413"/>
      <c r="B38" s="408"/>
      <c r="C38" s="411"/>
      <c r="D38" s="412"/>
      <c r="E38" s="410"/>
      <c r="F38" s="412"/>
      <c r="G38" s="410"/>
      <c r="H38" s="410"/>
      <c r="I38" s="410"/>
      <c r="J38" s="410"/>
      <c r="K38" s="410"/>
      <c r="L38" s="410"/>
    </row>
    <row r="39" spans="1:12" s="392" customFormat="1" x14ac:dyDescent="0.2">
      <c r="A39" s="413"/>
      <c r="B39" s="408"/>
      <c r="C39" s="411"/>
      <c r="D39" s="412"/>
      <c r="E39" s="410"/>
      <c r="F39" s="412"/>
      <c r="G39" s="410"/>
      <c r="H39" s="410"/>
      <c r="I39" s="410"/>
      <c r="J39" s="410"/>
      <c r="K39" s="410"/>
      <c r="L39" s="410"/>
    </row>
    <row r="40" spans="1:12" s="392" customFormat="1" x14ac:dyDescent="0.2">
      <c r="A40" s="413"/>
      <c r="B40" s="408"/>
      <c r="C40" s="411"/>
      <c r="D40" s="412"/>
      <c r="E40" s="410"/>
      <c r="F40" s="412"/>
      <c r="G40" s="410"/>
      <c r="H40" s="410"/>
      <c r="I40" s="410"/>
      <c r="J40" s="410"/>
      <c r="K40" s="410"/>
      <c r="L40" s="410"/>
    </row>
    <row r="41" spans="1:12" s="392" customFormat="1" x14ac:dyDescent="0.2">
      <c r="A41" s="413"/>
      <c r="B41" s="408"/>
      <c r="C41" s="411"/>
      <c r="D41" s="412"/>
      <c r="E41" s="410"/>
      <c r="F41" s="412"/>
      <c r="G41" s="410"/>
      <c r="H41" s="410"/>
      <c r="I41" s="410"/>
      <c r="J41" s="410"/>
      <c r="K41" s="410"/>
      <c r="L41" s="410"/>
    </row>
    <row r="42" spans="1:12" s="392" customFormat="1" x14ac:dyDescent="0.2">
      <c r="A42" s="413"/>
      <c r="B42" s="408"/>
      <c r="C42" s="411"/>
      <c r="D42" s="412"/>
      <c r="E42" s="410"/>
      <c r="F42" s="412"/>
      <c r="G42" s="410"/>
      <c r="H42" s="410"/>
      <c r="I42" s="410"/>
      <c r="J42" s="410"/>
      <c r="K42" s="410"/>
      <c r="L42" s="410"/>
    </row>
    <row r="43" spans="1:12" s="392" customFormat="1" x14ac:dyDescent="0.2">
      <c r="A43" s="413"/>
      <c r="B43" s="408"/>
      <c r="C43" s="411"/>
      <c r="D43" s="412"/>
      <c r="E43" s="410"/>
      <c r="F43" s="412"/>
      <c r="G43" s="410"/>
      <c r="H43" s="410"/>
      <c r="I43" s="410"/>
      <c r="J43" s="410"/>
      <c r="K43" s="410"/>
      <c r="L43" s="410"/>
    </row>
    <row r="44" spans="1:12" s="392" customFormat="1" x14ac:dyDescent="0.2">
      <c r="A44" s="413"/>
      <c r="B44" s="408"/>
      <c r="C44" s="411"/>
      <c r="D44" s="412"/>
      <c r="E44" s="410"/>
      <c r="F44" s="412"/>
      <c r="G44" s="410"/>
      <c r="H44" s="410"/>
      <c r="I44" s="410"/>
      <c r="J44" s="410"/>
      <c r="K44" s="410"/>
      <c r="L44" s="410"/>
    </row>
    <row r="45" spans="1:12" s="392" customFormat="1" x14ac:dyDescent="0.2">
      <c r="A45" s="413"/>
      <c r="B45" s="408"/>
      <c r="C45" s="411"/>
      <c r="D45" s="412"/>
      <c r="E45" s="410"/>
      <c r="F45" s="412"/>
      <c r="G45" s="410"/>
      <c r="H45" s="410"/>
      <c r="I45" s="410"/>
      <c r="J45" s="410"/>
      <c r="K45" s="410"/>
      <c r="L45" s="410"/>
    </row>
    <row r="46" spans="1:12" s="392" customFormat="1" x14ac:dyDescent="0.2">
      <c r="A46" s="413"/>
      <c r="B46" s="408"/>
      <c r="C46" s="411"/>
      <c r="D46" s="412"/>
      <c r="E46" s="410"/>
      <c r="F46" s="412"/>
      <c r="G46" s="410"/>
      <c r="H46" s="410"/>
      <c r="I46" s="410"/>
      <c r="J46" s="410"/>
      <c r="K46" s="410"/>
      <c r="L46" s="410"/>
    </row>
    <row r="47" spans="1:12" s="392" customFormat="1" x14ac:dyDescent="0.2">
      <c r="A47" s="413"/>
      <c r="B47" s="408"/>
      <c r="C47" s="411"/>
      <c r="D47" s="412"/>
      <c r="E47" s="410"/>
      <c r="F47" s="412"/>
      <c r="G47" s="410"/>
      <c r="H47" s="410"/>
      <c r="I47" s="410"/>
      <c r="J47" s="410"/>
      <c r="K47" s="410"/>
      <c r="L47" s="410"/>
    </row>
    <row r="48" spans="1:12" s="392" customFormat="1" x14ac:dyDescent="0.2">
      <c r="A48" s="413"/>
      <c r="B48" s="408"/>
      <c r="C48" s="411"/>
      <c r="D48" s="412"/>
      <c r="E48" s="410"/>
      <c r="F48" s="412"/>
      <c r="G48" s="410"/>
      <c r="H48" s="410"/>
      <c r="I48" s="410"/>
      <c r="J48" s="410"/>
      <c r="K48" s="410"/>
      <c r="L48" s="410"/>
    </row>
    <row r="49" spans="1:28" s="392" customFormat="1" x14ac:dyDescent="0.2">
      <c r="A49" s="413"/>
      <c r="B49" s="408"/>
      <c r="C49" s="411"/>
      <c r="D49" s="412"/>
      <c r="E49" s="410"/>
      <c r="F49" s="412"/>
      <c r="G49" s="410"/>
      <c r="H49" s="410"/>
      <c r="I49" s="410"/>
      <c r="J49" s="410"/>
      <c r="K49" s="410"/>
      <c r="L49" s="410"/>
    </row>
    <row r="50" spans="1:28" s="392" customFormat="1" x14ac:dyDescent="0.2">
      <c r="A50" s="413"/>
      <c r="B50" s="408"/>
      <c r="C50" s="411"/>
      <c r="D50" s="412"/>
      <c r="E50" s="410"/>
      <c r="F50" s="412"/>
      <c r="G50" s="410"/>
      <c r="H50" s="410"/>
      <c r="I50" s="410"/>
      <c r="J50" s="410"/>
      <c r="K50" s="410"/>
      <c r="L50" s="410"/>
    </row>
    <row r="51" spans="1:28" s="392" customFormat="1" x14ac:dyDescent="0.2">
      <c r="A51" s="413"/>
      <c r="B51" s="408"/>
      <c r="C51" s="411"/>
      <c r="D51" s="412"/>
      <c r="E51" s="410"/>
      <c r="F51" s="412"/>
      <c r="G51" s="410"/>
      <c r="H51" s="410"/>
      <c r="I51" s="410"/>
      <c r="J51" s="410"/>
      <c r="K51" s="410"/>
      <c r="L51" s="410"/>
    </row>
    <row r="52" spans="1:28" s="392" customFormat="1" x14ac:dyDescent="0.2">
      <c r="A52" s="413"/>
      <c r="B52" s="408"/>
      <c r="C52" s="411"/>
      <c r="D52" s="412"/>
      <c r="E52" s="410"/>
      <c r="F52" s="412"/>
      <c r="G52" s="410"/>
      <c r="H52" s="410"/>
      <c r="I52" s="410"/>
      <c r="J52" s="410"/>
      <c r="K52" s="410"/>
      <c r="L52" s="410"/>
    </row>
    <row r="53" spans="1:28" s="392" customFormat="1" x14ac:dyDescent="0.2">
      <c r="A53" s="413"/>
      <c r="B53" s="408"/>
      <c r="C53" s="411"/>
      <c r="D53" s="412"/>
      <c r="E53" s="410"/>
      <c r="F53" s="412"/>
      <c r="G53" s="410"/>
      <c r="H53" s="410"/>
      <c r="I53" s="410"/>
      <c r="J53" s="410"/>
      <c r="K53" s="410"/>
      <c r="L53" s="410"/>
    </row>
    <row r="54" spans="1:28" s="392" customFormat="1" x14ac:dyDescent="0.2">
      <c r="A54" s="413"/>
      <c r="B54" s="408"/>
      <c r="C54" s="411"/>
      <c r="D54" s="412"/>
      <c r="E54" s="410"/>
      <c r="F54" s="412"/>
      <c r="G54" s="410"/>
      <c r="H54" s="410"/>
      <c r="I54" s="410"/>
      <c r="J54" s="410"/>
      <c r="K54" s="410"/>
      <c r="L54" s="410"/>
    </row>
    <row r="55" spans="1:28" s="418" customFormat="1" x14ac:dyDescent="0.2">
      <c r="A55" s="413"/>
      <c r="B55" s="414"/>
      <c r="C55" s="415"/>
      <c r="D55" s="416"/>
      <c r="E55" s="417"/>
      <c r="F55" s="416"/>
      <c r="G55" s="417"/>
      <c r="H55" s="417"/>
      <c r="I55" s="417"/>
      <c r="J55" s="417"/>
      <c r="K55" s="417"/>
      <c r="L55" s="417"/>
      <c r="M55" s="392"/>
      <c r="N55" s="392"/>
      <c r="O55" s="392"/>
      <c r="P55" s="392"/>
      <c r="Q55" s="392"/>
      <c r="R55" s="392"/>
      <c r="S55" s="392"/>
      <c r="T55" s="392"/>
      <c r="U55" s="392"/>
      <c r="V55" s="392"/>
      <c r="W55" s="392"/>
      <c r="X55" s="392"/>
      <c r="Y55" s="392"/>
      <c r="Z55" s="392"/>
      <c r="AA55" s="392"/>
      <c r="AB55" s="392"/>
    </row>
    <row r="56" spans="1:28" s="418" customFormat="1" x14ac:dyDescent="0.2">
      <c r="A56" s="413"/>
      <c r="B56" s="414"/>
      <c r="C56" s="415"/>
      <c r="D56" s="416"/>
      <c r="E56" s="417"/>
      <c r="F56" s="416"/>
      <c r="G56" s="417"/>
      <c r="H56" s="417"/>
      <c r="I56" s="417"/>
      <c r="J56" s="417"/>
      <c r="K56" s="417"/>
      <c r="L56" s="417"/>
      <c r="M56" s="392"/>
      <c r="N56" s="392"/>
      <c r="O56" s="392"/>
      <c r="P56" s="392"/>
      <c r="Q56" s="392"/>
      <c r="R56" s="392"/>
      <c r="S56" s="392"/>
      <c r="T56" s="392"/>
      <c r="U56" s="392"/>
      <c r="V56" s="392"/>
      <c r="W56" s="392"/>
      <c r="X56" s="392"/>
      <c r="Y56" s="392"/>
      <c r="Z56" s="392"/>
      <c r="AA56" s="392"/>
      <c r="AB56" s="392"/>
    </row>
    <row r="57" spans="1:28" s="418" customFormat="1" x14ac:dyDescent="0.2">
      <c r="A57" s="413"/>
      <c r="B57" s="414"/>
      <c r="C57" s="415"/>
      <c r="D57" s="416"/>
      <c r="E57" s="417"/>
      <c r="F57" s="416"/>
      <c r="G57" s="417"/>
      <c r="H57" s="417"/>
      <c r="I57" s="417"/>
      <c r="J57" s="417"/>
      <c r="K57" s="417"/>
      <c r="L57" s="417"/>
      <c r="M57" s="392"/>
      <c r="N57" s="392"/>
      <c r="O57" s="392"/>
      <c r="P57" s="392"/>
      <c r="Q57" s="392"/>
      <c r="R57" s="392"/>
      <c r="S57" s="392"/>
      <c r="T57" s="392"/>
      <c r="U57" s="392"/>
      <c r="V57" s="392"/>
      <c r="W57" s="392"/>
      <c r="X57" s="392"/>
      <c r="Y57" s="392"/>
      <c r="Z57" s="392"/>
      <c r="AA57" s="392"/>
      <c r="AB57" s="392"/>
    </row>
    <row r="58" spans="1:28" s="418" customFormat="1" x14ac:dyDescent="0.2">
      <c r="A58" s="413"/>
      <c r="B58" s="414"/>
      <c r="C58" s="415"/>
      <c r="D58" s="416"/>
      <c r="E58" s="417"/>
      <c r="F58" s="416"/>
      <c r="G58" s="417"/>
      <c r="H58" s="417"/>
      <c r="I58" s="417"/>
      <c r="J58" s="417"/>
      <c r="K58" s="417"/>
      <c r="L58" s="417"/>
      <c r="M58" s="392"/>
      <c r="N58" s="392"/>
      <c r="O58" s="392"/>
      <c r="P58" s="392"/>
      <c r="Q58" s="392"/>
      <c r="R58" s="392"/>
      <c r="S58" s="392"/>
      <c r="T58" s="392"/>
      <c r="U58" s="392"/>
      <c r="V58" s="392"/>
      <c r="W58" s="392"/>
      <c r="X58" s="392"/>
      <c r="Y58" s="392"/>
      <c r="Z58" s="392"/>
      <c r="AA58" s="392"/>
      <c r="AB58" s="392"/>
    </row>
    <row r="59" spans="1:28" s="418" customFormat="1" x14ac:dyDescent="0.2">
      <c r="A59" s="413"/>
      <c r="B59" s="414"/>
      <c r="C59" s="415"/>
      <c r="D59" s="416"/>
      <c r="E59" s="417"/>
      <c r="F59" s="416"/>
      <c r="G59" s="417"/>
      <c r="H59" s="417"/>
      <c r="I59" s="417"/>
      <c r="J59" s="417"/>
      <c r="K59" s="417"/>
      <c r="L59" s="417"/>
      <c r="M59" s="392"/>
      <c r="N59" s="392"/>
      <c r="O59" s="392"/>
      <c r="P59" s="392"/>
      <c r="Q59" s="392"/>
      <c r="R59" s="392"/>
      <c r="S59" s="392"/>
      <c r="T59" s="392"/>
      <c r="U59" s="392"/>
      <c r="V59" s="392"/>
      <c r="W59" s="392"/>
      <c r="X59" s="392"/>
      <c r="Y59" s="392"/>
      <c r="Z59" s="392"/>
      <c r="AA59" s="392"/>
      <c r="AB59" s="392"/>
    </row>
    <row r="60" spans="1:28" s="418" customFormat="1" x14ac:dyDescent="0.2">
      <c r="A60" s="413"/>
      <c r="B60" s="414"/>
      <c r="C60" s="415"/>
      <c r="D60" s="416"/>
      <c r="E60" s="417"/>
      <c r="F60" s="416"/>
      <c r="G60" s="417"/>
      <c r="H60" s="417"/>
      <c r="I60" s="417"/>
      <c r="J60" s="417"/>
      <c r="K60" s="417"/>
      <c r="L60" s="417"/>
      <c r="M60" s="392"/>
      <c r="N60" s="392"/>
      <c r="O60" s="392"/>
      <c r="P60" s="392"/>
      <c r="Q60" s="392"/>
      <c r="R60" s="392"/>
      <c r="S60" s="392"/>
      <c r="T60" s="392"/>
      <c r="U60" s="392"/>
      <c r="V60" s="392"/>
      <c r="W60" s="392"/>
      <c r="X60" s="392"/>
      <c r="Y60" s="392"/>
      <c r="Z60" s="392"/>
      <c r="AA60" s="392"/>
      <c r="AB60" s="392"/>
    </row>
    <row r="61" spans="1:28" s="418" customFormat="1" x14ac:dyDescent="0.2">
      <c r="A61" s="413"/>
      <c r="B61" s="414"/>
      <c r="C61" s="415"/>
      <c r="D61" s="416"/>
      <c r="E61" s="417"/>
      <c r="F61" s="416"/>
      <c r="G61" s="417"/>
      <c r="H61" s="417"/>
      <c r="I61" s="417"/>
      <c r="J61" s="417"/>
      <c r="K61" s="417"/>
      <c r="L61" s="417"/>
      <c r="M61" s="392"/>
      <c r="N61" s="392"/>
      <c r="O61" s="392"/>
      <c r="P61" s="392"/>
      <c r="Q61" s="392"/>
      <c r="R61" s="392"/>
      <c r="S61" s="392"/>
      <c r="T61" s="392"/>
      <c r="U61" s="392"/>
      <c r="V61" s="392"/>
      <c r="W61" s="392"/>
      <c r="X61" s="392"/>
      <c r="Y61" s="392"/>
      <c r="Z61" s="392"/>
      <c r="AA61" s="392"/>
      <c r="AB61" s="392"/>
    </row>
    <row r="62" spans="1:28" s="418" customFormat="1" x14ac:dyDescent="0.2">
      <c r="A62" s="413"/>
      <c r="B62" s="414"/>
      <c r="C62" s="415"/>
      <c r="D62" s="416"/>
      <c r="E62" s="417"/>
      <c r="F62" s="416"/>
      <c r="G62" s="417"/>
      <c r="H62" s="417"/>
      <c r="I62" s="417"/>
      <c r="J62" s="417"/>
      <c r="K62" s="417"/>
      <c r="L62" s="417"/>
      <c r="M62" s="392"/>
      <c r="N62" s="392"/>
      <c r="O62" s="392"/>
      <c r="P62" s="392"/>
      <c r="Q62" s="392"/>
      <c r="R62" s="392"/>
      <c r="S62" s="392"/>
      <c r="T62" s="392"/>
      <c r="U62" s="392"/>
      <c r="V62" s="392"/>
      <c r="W62" s="392"/>
      <c r="X62" s="392"/>
      <c r="Y62" s="392"/>
      <c r="Z62" s="392"/>
      <c r="AA62" s="392"/>
      <c r="AB62" s="392"/>
    </row>
    <row r="63" spans="1:28" s="418" customFormat="1" x14ac:dyDescent="0.2">
      <c r="A63" s="413"/>
      <c r="B63" s="414"/>
      <c r="C63" s="415"/>
      <c r="D63" s="416"/>
      <c r="E63" s="417"/>
      <c r="F63" s="416"/>
      <c r="G63" s="417"/>
      <c r="H63" s="417"/>
      <c r="I63" s="417"/>
      <c r="J63" s="417"/>
      <c r="K63" s="417"/>
      <c r="L63" s="417"/>
      <c r="M63" s="392"/>
      <c r="N63" s="392"/>
      <c r="O63" s="392"/>
      <c r="P63" s="392"/>
      <c r="Q63" s="392"/>
      <c r="R63" s="392"/>
      <c r="S63" s="392"/>
      <c r="T63" s="392"/>
      <c r="U63" s="392"/>
      <c r="V63" s="392"/>
      <c r="W63" s="392"/>
      <c r="X63" s="392"/>
      <c r="Y63" s="392"/>
      <c r="Z63" s="392"/>
      <c r="AA63" s="392"/>
      <c r="AB63" s="392"/>
    </row>
    <row r="64" spans="1:28" s="418" customFormat="1" x14ac:dyDescent="0.2">
      <c r="A64" s="413"/>
      <c r="B64" s="414"/>
      <c r="C64" s="415"/>
      <c r="D64" s="416"/>
      <c r="E64" s="417"/>
      <c r="F64" s="416"/>
      <c r="G64" s="417"/>
      <c r="H64" s="417"/>
      <c r="I64" s="417"/>
      <c r="J64" s="417"/>
      <c r="K64" s="417"/>
      <c r="L64" s="417"/>
      <c r="M64" s="392"/>
      <c r="N64" s="392"/>
      <c r="O64" s="392"/>
      <c r="P64" s="392"/>
      <c r="Q64" s="392"/>
      <c r="R64" s="392"/>
      <c r="S64" s="392"/>
      <c r="T64" s="392"/>
      <c r="U64" s="392"/>
      <c r="V64" s="392"/>
      <c r="W64" s="392"/>
      <c r="X64" s="392"/>
      <c r="Y64" s="392"/>
      <c r="Z64" s="392"/>
      <c r="AA64" s="392"/>
      <c r="AB64" s="392"/>
    </row>
    <row r="65" spans="1:28" s="418" customFormat="1" x14ac:dyDescent="0.2">
      <c r="A65" s="413"/>
      <c r="B65" s="414"/>
      <c r="C65" s="415"/>
      <c r="D65" s="416"/>
      <c r="E65" s="417"/>
      <c r="F65" s="416"/>
      <c r="G65" s="417"/>
      <c r="H65" s="417"/>
      <c r="I65" s="417"/>
      <c r="J65" s="417"/>
      <c r="K65" s="417"/>
      <c r="L65" s="417"/>
      <c r="M65" s="392"/>
      <c r="N65" s="392"/>
      <c r="O65" s="392"/>
      <c r="P65" s="392"/>
      <c r="Q65" s="392"/>
      <c r="R65" s="392"/>
      <c r="S65" s="392"/>
      <c r="T65" s="392"/>
      <c r="U65" s="392"/>
      <c r="V65" s="392"/>
      <c r="W65" s="392"/>
      <c r="X65" s="392"/>
      <c r="Y65" s="392"/>
      <c r="Z65" s="392"/>
      <c r="AA65" s="392"/>
      <c r="AB65" s="392"/>
    </row>
    <row r="66" spans="1:28" s="418" customFormat="1" x14ac:dyDescent="0.2">
      <c r="A66" s="413"/>
      <c r="B66" s="414"/>
      <c r="C66" s="415"/>
      <c r="D66" s="416"/>
      <c r="E66" s="417"/>
      <c r="F66" s="416"/>
      <c r="G66" s="417"/>
      <c r="H66" s="417"/>
      <c r="I66" s="417"/>
      <c r="J66" s="417"/>
      <c r="K66" s="417"/>
      <c r="L66" s="417"/>
      <c r="M66" s="392"/>
      <c r="N66" s="392"/>
      <c r="O66" s="392"/>
      <c r="P66" s="392"/>
      <c r="Q66" s="392"/>
      <c r="R66" s="392"/>
      <c r="S66" s="392"/>
      <c r="T66" s="392"/>
      <c r="U66" s="392"/>
      <c r="V66" s="392"/>
      <c r="W66" s="392"/>
      <c r="X66" s="392"/>
      <c r="Y66" s="392"/>
      <c r="Z66" s="392"/>
      <c r="AA66" s="392"/>
      <c r="AB66" s="392"/>
    </row>
    <row r="67" spans="1:28" s="418" customFormat="1" x14ac:dyDescent="0.2">
      <c r="A67" s="413"/>
      <c r="B67" s="414"/>
      <c r="C67" s="415"/>
      <c r="D67" s="416"/>
      <c r="E67" s="417"/>
      <c r="F67" s="416"/>
      <c r="G67" s="417"/>
      <c r="H67" s="417"/>
      <c r="I67" s="417"/>
      <c r="J67" s="417"/>
      <c r="K67" s="417"/>
      <c r="L67" s="417"/>
      <c r="M67" s="392"/>
      <c r="N67" s="392"/>
      <c r="O67" s="392"/>
      <c r="P67" s="392"/>
      <c r="Q67" s="392"/>
      <c r="R67" s="392"/>
      <c r="S67" s="392"/>
      <c r="T67" s="392"/>
      <c r="U67" s="392"/>
      <c r="V67" s="392"/>
      <c r="W67" s="392"/>
      <c r="X67" s="392"/>
      <c r="Y67" s="392"/>
      <c r="Z67" s="392"/>
      <c r="AA67" s="392"/>
      <c r="AB67" s="392"/>
    </row>
    <row r="68" spans="1:28" s="418" customFormat="1" x14ac:dyDescent="0.2">
      <c r="A68" s="413"/>
      <c r="B68" s="414"/>
      <c r="C68" s="415"/>
      <c r="D68" s="416"/>
      <c r="E68" s="417"/>
      <c r="F68" s="416"/>
      <c r="G68" s="417"/>
      <c r="H68" s="417"/>
      <c r="I68" s="417"/>
      <c r="J68" s="417"/>
      <c r="K68" s="417"/>
      <c r="L68" s="417"/>
      <c r="M68" s="392"/>
      <c r="N68" s="392"/>
      <c r="O68" s="392"/>
      <c r="P68" s="392"/>
      <c r="Q68" s="392"/>
      <c r="R68" s="392"/>
      <c r="S68" s="392"/>
      <c r="T68" s="392"/>
      <c r="U68" s="392"/>
      <c r="V68" s="392"/>
      <c r="W68" s="392"/>
      <c r="X68" s="392"/>
      <c r="Y68" s="392"/>
      <c r="Z68" s="392"/>
      <c r="AA68" s="392"/>
      <c r="AB68" s="392"/>
    </row>
    <row r="69" spans="1:28" s="418" customFormat="1" x14ac:dyDescent="0.2">
      <c r="A69" s="413"/>
      <c r="B69" s="414"/>
      <c r="C69" s="415"/>
      <c r="D69" s="416"/>
      <c r="E69" s="417"/>
      <c r="F69" s="416"/>
      <c r="G69" s="417"/>
      <c r="H69" s="417"/>
      <c r="I69" s="417"/>
      <c r="J69" s="417"/>
      <c r="K69" s="417"/>
      <c r="L69" s="417"/>
      <c r="M69" s="392"/>
      <c r="N69" s="392"/>
      <c r="O69" s="392"/>
      <c r="P69" s="392"/>
      <c r="Q69" s="392"/>
      <c r="R69" s="392"/>
      <c r="S69" s="392"/>
      <c r="T69" s="392"/>
      <c r="U69" s="392"/>
      <c r="V69" s="392"/>
      <c r="W69" s="392"/>
      <c r="X69" s="392"/>
      <c r="Y69" s="392"/>
      <c r="Z69" s="392"/>
      <c r="AA69" s="392"/>
      <c r="AB69" s="392"/>
    </row>
    <row r="70" spans="1:28" s="418" customFormat="1" x14ac:dyDescent="0.2">
      <c r="A70" s="413"/>
      <c r="B70" s="414"/>
      <c r="C70" s="415"/>
      <c r="D70" s="416"/>
      <c r="E70" s="417"/>
      <c r="F70" s="416"/>
      <c r="G70" s="417"/>
      <c r="H70" s="417"/>
      <c r="I70" s="417"/>
      <c r="J70" s="417"/>
      <c r="K70" s="417"/>
      <c r="L70" s="417"/>
      <c r="M70" s="392"/>
      <c r="N70" s="392"/>
      <c r="O70" s="392"/>
      <c r="P70" s="392"/>
      <c r="Q70" s="392"/>
      <c r="R70" s="392"/>
      <c r="S70" s="392"/>
      <c r="T70" s="392"/>
      <c r="U70" s="392"/>
      <c r="V70" s="392"/>
      <c r="W70" s="392"/>
      <c r="X70" s="392"/>
      <c r="Y70" s="392"/>
      <c r="Z70" s="392"/>
      <c r="AA70" s="392"/>
      <c r="AB70" s="392"/>
    </row>
    <row r="71" spans="1:28" s="418" customFormat="1" x14ac:dyDescent="0.2">
      <c r="A71" s="413"/>
      <c r="B71" s="414"/>
      <c r="C71" s="415"/>
      <c r="D71" s="416"/>
      <c r="E71" s="417"/>
      <c r="F71" s="416"/>
      <c r="G71" s="417"/>
      <c r="H71" s="417"/>
      <c r="I71" s="417"/>
      <c r="J71" s="417"/>
      <c r="K71" s="417"/>
      <c r="L71" s="417"/>
      <c r="M71" s="392"/>
      <c r="N71" s="392"/>
      <c r="O71" s="392"/>
      <c r="P71" s="392"/>
      <c r="Q71" s="392"/>
      <c r="R71" s="392"/>
      <c r="S71" s="392"/>
      <c r="T71" s="392"/>
      <c r="U71" s="392"/>
      <c r="V71" s="392"/>
      <c r="W71" s="392"/>
      <c r="X71" s="392"/>
      <c r="Y71" s="392"/>
      <c r="Z71" s="392"/>
      <c r="AA71" s="392"/>
      <c r="AB71" s="392"/>
    </row>
    <row r="72" spans="1:28" s="418" customFormat="1" x14ac:dyDescent="0.2">
      <c r="A72" s="413"/>
      <c r="B72" s="414"/>
      <c r="C72" s="415"/>
      <c r="D72" s="416"/>
      <c r="E72" s="417"/>
      <c r="F72" s="416"/>
      <c r="G72" s="417"/>
      <c r="H72" s="417"/>
      <c r="I72" s="417"/>
      <c r="J72" s="417"/>
      <c r="K72" s="417"/>
      <c r="L72" s="417"/>
      <c r="M72" s="392"/>
      <c r="N72" s="392"/>
      <c r="O72" s="392"/>
      <c r="P72" s="392"/>
      <c r="Q72" s="392"/>
      <c r="R72" s="392"/>
      <c r="S72" s="392"/>
      <c r="T72" s="392"/>
      <c r="U72" s="392"/>
      <c r="V72" s="392"/>
      <c r="W72" s="392"/>
      <c r="X72" s="392"/>
      <c r="Y72" s="392"/>
      <c r="Z72" s="392"/>
      <c r="AA72" s="392"/>
      <c r="AB72" s="392"/>
    </row>
    <row r="73" spans="1:28" s="418" customFormat="1" x14ac:dyDescent="0.2">
      <c r="A73" s="413"/>
      <c r="B73" s="414"/>
      <c r="C73" s="415"/>
      <c r="D73" s="416"/>
      <c r="E73" s="417"/>
      <c r="F73" s="416"/>
      <c r="G73" s="417"/>
      <c r="H73" s="417"/>
      <c r="I73" s="417"/>
      <c r="J73" s="417"/>
      <c r="K73" s="417"/>
      <c r="L73" s="417"/>
      <c r="M73" s="392"/>
      <c r="N73" s="392"/>
      <c r="O73" s="392"/>
      <c r="P73" s="392"/>
      <c r="Q73" s="392"/>
      <c r="R73" s="392"/>
      <c r="S73" s="392"/>
      <c r="T73" s="392"/>
      <c r="U73" s="392"/>
      <c r="V73" s="392"/>
      <c r="W73" s="392"/>
      <c r="X73" s="392"/>
      <c r="Y73" s="392"/>
      <c r="Z73" s="392"/>
      <c r="AA73" s="392"/>
      <c r="AB73" s="392"/>
    </row>
    <row r="74" spans="1:28" s="418" customFormat="1" x14ac:dyDescent="0.2">
      <c r="A74" s="413"/>
      <c r="B74" s="414"/>
      <c r="C74" s="415"/>
      <c r="D74" s="416"/>
      <c r="E74" s="417"/>
      <c r="F74" s="416"/>
      <c r="G74" s="417"/>
      <c r="H74" s="417"/>
      <c r="I74" s="417"/>
      <c r="J74" s="417"/>
      <c r="K74" s="417"/>
      <c r="L74" s="417"/>
      <c r="M74" s="392"/>
      <c r="N74" s="392"/>
      <c r="O74" s="392"/>
      <c r="P74" s="392"/>
      <c r="Q74" s="392"/>
      <c r="R74" s="392"/>
      <c r="S74" s="392"/>
      <c r="T74" s="392"/>
      <c r="U74" s="392"/>
      <c r="V74" s="392"/>
      <c r="W74" s="392"/>
      <c r="X74" s="392"/>
      <c r="Y74" s="392"/>
      <c r="Z74" s="392"/>
      <c r="AA74" s="392"/>
      <c r="AB74" s="392"/>
    </row>
    <row r="75" spans="1:28" s="418" customFormat="1" x14ac:dyDescent="0.2">
      <c r="A75" s="413"/>
      <c r="B75" s="414"/>
      <c r="C75" s="415"/>
      <c r="D75" s="416"/>
      <c r="E75" s="417"/>
      <c r="F75" s="416"/>
      <c r="G75" s="417"/>
      <c r="H75" s="417"/>
      <c r="I75" s="417"/>
      <c r="J75" s="417"/>
      <c r="K75" s="417"/>
      <c r="L75" s="417"/>
      <c r="M75" s="392"/>
      <c r="N75" s="392"/>
      <c r="O75" s="392"/>
      <c r="P75" s="392"/>
      <c r="Q75" s="392"/>
      <c r="R75" s="392"/>
      <c r="S75" s="392"/>
      <c r="T75" s="392"/>
      <c r="U75" s="392"/>
      <c r="V75" s="392"/>
      <c r="W75" s="392"/>
      <c r="X75" s="392"/>
      <c r="Y75" s="392"/>
      <c r="Z75" s="392"/>
      <c r="AA75" s="392"/>
      <c r="AB75" s="392"/>
    </row>
    <row r="76" spans="1:28" s="418" customFormat="1" x14ac:dyDescent="0.2">
      <c r="A76" s="413"/>
      <c r="B76" s="414"/>
      <c r="C76" s="419"/>
      <c r="D76" s="420"/>
      <c r="E76" s="421"/>
      <c r="F76" s="420"/>
      <c r="G76" s="421"/>
      <c r="H76" s="421"/>
      <c r="I76" s="421"/>
      <c r="J76" s="421"/>
      <c r="K76" s="421"/>
      <c r="L76" s="421"/>
      <c r="M76" s="392"/>
      <c r="N76" s="392"/>
      <c r="O76" s="392"/>
      <c r="P76" s="392"/>
      <c r="Q76" s="392"/>
      <c r="R76" s="392"/>
      <c r="S76" s="392"/>
      <c r="T76" s="392"/>
      <c r="U76" s="392"/>
      <c r="V76" s="392"/>
      <c r="W76" s="392"/>
      <c r="X76" s="392"/>
      <c r="Y76" s="392"/>
      <c r="Z76" s="392"/>
      <c r="AA76" s="392"/>
      <c r="AB76" s="392"/>
    </row>
    <row r="77" spans="1:28" s="418" customFormat="1" x14ac:dyDescent="0.2">
      <c r="A77" s="413"/>
      <c r="B77" s="414"/>
      <c r="C77" s="419"/>
      <c r="D77" s="420"/>
      <c r="E77" s="421"/>
      <c r="F77" s="420"/>
      <c r="G77" s="421"/>
      <c r="H77" s="421"/>
      <c r="I77" s="421"/>
      <c r="J77" s="421"/>
      <c r="K77" s="421"/>
      <c r="L77" s="421"/>
      <c r="M77" s="392"/>
      <c r="N77" s="392"/>
      <c r="O77" s="392"/>
      <c r="P77" s="392"/>
      <c r="Q77" s="392"/>
      <c r="R77" s="392"/>
      <c r="S77" s="392"/>
      <c r="T77" s="392"/>
      <c r="U77" s="392"/>
      <c r="V77" s="392"/>
      <c r="W77" s="392"/>
      <c r="X77" s="392"/>
      <c r="Y77" s="392"/>
      <c r="Z77" s="392"/>
      <c r="AA77" s="392"/>
      <c r="AB77" s="392"/>
    </row>
  </sheetData>
  <sheetProtection algorithmName="SHA-512" hashValue="2q2qP9kyGklo4FbJc+XKUC4zoJ8F6jDLo/B+gqaV0eVTT3KfzdFzZqw1HGQkiizwn/z95Ji/eJ4DpSH+pQB9sw==" saltValue="+MueQbiayfXRLQbXhdaI1Q==" spinCount="100000" sheet="1" selectLockedCells="1" selectUnlockedCells="1"/>
  <mergeCells count="13">
    <mergeCell ref="B4:B5"/>
    <mergeCell ref="A4:A16"/>
    <mergeCell ref="A1:L1"/>
    <mergeCell ref="C2:D3"/>
    <mergeCell ref="E2:E3"/>
    <mergeCell ref="F2:F3"/>
    <mergeCell ref="H3:I3"/>
    <mergeCell ref="K3:L3"/>
    <mergeCell ref="G2:G3"/>
    <mergeCell ref="A2:B3"/>
    <mergeCell ref="H2:L2"/>
    <mergeCell ref="B14:B16"/>
    <mergeCell ref="B6:B13"/>
  </mergeCells>
  <phoneticPr fontId="4" type="noConversion"/>
  <printOptions horizontalCentered="1" verticalCentered="1"/>
  <pageMargins left="0.19685039370078741" right="0.19685039370078741" top="0.39370078740157483" bottom="0.39370078740157483" header="0" footer="0"/>
  <pageSetup paperSize="9" scale="65"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tabColor rgb="FF00B050"/>
    <pageSetUpPr fitToPage="1"/>
  </sheetPr>
  <dimension ref="A1:CY99"/>
  <sheetViews>
    <sheetView topLeftCell="A10" zoomScale="115" zoomScaleNormal="115" workbookViewId="0">
      <selection activeCell="E8" sqref="E8"/>
    </sheetView>
  </sheetViews>
  <sheetFormatPr baseColWidth="10" defaultRowHeight="12.75" x14ac:dyDescent="0.2"/>
  <cols>
    <col min="1" max="1" width="22.28515625" style="44" customWidth="1"/>
    <col min="2" max="2" width="24.42578125" style="44" customWidth="1"/>
    <col min="3" max="5" width="17.7109375" style="302" customWidth="1"/>
    <col min="6" max="6" width="19.140625" style="302" customWidth="1"/>
    <col min="7" max="7" width="19.140625" style="44" customWidth="1"/>
    <col min="8" max="8" width="14.7109375" style="302" customWidth="1"/>
    <col min="9" max="9" width="14.42578125" style="302" customWidth="1"/>
    <col min="10" max="11" width="13.42578125" style="44" customWidth="1"/>
    <col min="12" max="12" width="13.42578125" style="302" customWidth="1"/>
    <col min="13" max="16" width="11.42578125" style="44"/>
    <col min="17" max="17" width="17.140625" style="44" customWidth="1"/>
    <col min="18" max="18" width="17.85546875" style="44" customWidth="1"/>
    <col min="19" max="20" width="11.42578125" style="44"/>
    <col min="21" max="21" width="20.28515625" style="44" customWidth="1"/>
    <col min="22" max="22" width="17" style="44" customWidth="1"/>
    <col min="23" max="23" width="14.5703125" style="44" customWidth="1"/>
    <col min="24" max="24" width="11.42578125" style="44"/>
    <col min="25" max="25" width="16.5703125" style="44" customWidth="1"/>
    <col min="26" max="26" width="20.5703125" style="44" customWidth="1"/>
    <col min="27" max="27" width="11.42578125" style="44"/>
    <col min="28" max="28" width="18.140625" style="44" customWidth="1"/>
    <col min="29" max="29" width="22.42578125" style="44" customWidth="1"/>
    <col min="30" max="31" width="11.42578125" style="44"/>
    <col min="32" max="32" width="21.7109375" style="44" customWidth="1"/>
    <col min="33" max="33" width="21.5703125" style="44" customWidth="1"/>
    <col min="34" max="34" width="18.140625" style="44" customWidth="1"/>
    <col min="35" max="35" width="17.42578125" style="44" customWidth="1"/>
    <col min="36" max="36" width="16.85546875" style="44" customWidth="1"/>
    <col min="37" max="37" width="21.85546875" style="44" customWidth="1"/>
    <col min="38" max="38" width="11.42578125" style="44"/>
    <col min="39" max="39" width="15.85546875" style="44" customWidth="1"/>
    <col min="40" max="43" width="11.42578125" style="44"/>
    <col min="44" max="44" width="15.7109375" style="44" customWidth="1"/>
    <col min="45" max="46" width="11.42578125" style="44"/>
    <col min="47" max="47" width="15.7109375" style="44" customWidth="1"/>
    <col min="48" max="49" width="11.42578125" style="44"/>
    <col min="50" max="50" width="15.28515625" style="44" customWidth="1"/>
    <col min="51" max="51" width="19.28515625" style="44" customWidth="1"/>
    <col min="52" max="54" width="11.42578125" style="44"/>
    <col min="55" max="55" width="17.42578125" style="44" customWidth="1"/>
    <col min="56" max="56" width="14.28515625" style="44" customWidth="1"/>
    <col min="57" max="57" width="11.42578125" style="44"/>
    <col min="58" max="58" width="18.42578125" style="44" customWidth="1"/>
    <col min="59" max="16384" width="11.42578125" style="44"/>
  </cols>
  <sheetData>
    <row r="1" spans="1:103" s="273" customFormat="1" ht="24.75" customHeight="1" thickBot="1" x14ac:dyDescent="0.25">
      <c r="A1" s="273" t="s">
        <v>126</v>
      </c>
      <c r="C1" s="301"/>
      <c r="D1" s="301"/>
      <c r="E1" s="301"/>
      <c r="F1" s="301"/>
      <c r="H1" s="301"/>
      <c r="I1" s="301"/>
      <c r="L1" s="301"/>
    </row>
    <row r="2" spans="1:103" s="51" customFormat="1" ht="18.75" customHeight="1" thickBot="1" x14ac:dyDescent="0.25">
      <c r="A2" s="574" t="str">
        <f>+FC!A4:B4</f>
        <v>HOSPITAL</v>
      </c>
      <c r="B2" s="575">
        <f>+FC!B4:N4</f>
        <v>0</v>
      </c>
      <c r="C2" s="623" t="str">
        <f>Performance!C3</f>
        <v>HOSPITAL  MOYOBAMBA</v>
      </c>
      <c r="D2" s="624"/>
      <c r="E2" s="624"/>
      <c r="F2" s="624"/>
      <c r="G2" s="624"/>
      <c r="H2" s="624"/>
      <c r="I2" s="624"/>
      <c r="J2" s="624"/>
      <c r="K2" s="625"/>
      <c r="L2" s="307"/>
      <c r="AB2" s="123" t="s">
        <v>71</v>
      </c>
      <c r="AC2" s="123" t="s">
        <v>243</v>
      </c>
      <c r="AD2" s="123" t="s">
        <v>244</v>
      </c>
      <c r="AE2" s="123" t="s">
        <v>245</v>
      </c>
      <c r="AF2" s="123" t="s">
        <v>246</v>
      </c>
      <c r="AG2" s="123" t="s">
        <v>247</v>
      </c>
      <c r="AH2" s="123" t="s">
        <v>250</v>
      </c>
      <c r="AI2" s="123" t="s">
        <v>251</v>
      </c>
      <c r="AJ2" s="123" t="s">
        <v>252</v>
      </c>
      <c r="AK2" s="123" t="s">
        <v>253</v>
      </c>
    </row>
    <row r="3" spans="1:103" ht="13.5" thickBot="1" x14ac:dyDescent="0.25">
      <c r="Q3" s="131" t="s">
        <v>256</v>
      </c>
    </row>
    <row r="4" spans="1:103" ht="16.5" thickBot="1" x14ac:dyDescent="0.25">
      <c r="A4" s="608" t="s">
        <v>290</v>
      </c>
      <c r="B4" s="609"/>
      <c r="C4" s="609"/>
      <c r="D4" s="610"/>
      <c r="F4" s="629" t="s">
        <v>102</v>
      </c>
      <c r="G4" s="630"/>
      <c r="H4" s="630"/>
      <c r="I4" s="631"/>
      <c r="J4" s="58"/>
      <c r="K4" s="58"/>
      <c r="Q4" s="597" t="s">
        <v>248</v>
      </c>
      <c r="R4" s="598"/>
      <c r="S4" s="598"/>
      <c r="T4" s="598"/>
      <c r="U4" s="597" t="s">
        <v>249</v>
      </c>
      <c r="V4" s="598"/>
      <c r="W4" s="597" t="s">
        <v>255</v>
      </c>
      <c r="X4" s="598"/>
      <c r="Y4" s="598"/>
      <c r="Z4" s="123" t="s">
        <v>254</v>
      </c>
    </row>
    <row r="5" spans="1:103" ht="34.5" customHeight="1" thickBot="1" x14ac:dyDescent="0.25">
      <c r="A5" s="626" t="s">
        <v>101</v>
      </c>
      <c r="B5" s="627"/>
      <c r="C5" s="274" t="s">
        <v>125</v>
      </c>
      <c r="D5" s="275" t="s">
        <v>75</v>
      </c>
      <c r="F5" s="632"/>
      <c r="G5" s="633"/>
      <c r="H5" s="299">
        <v>2022</v>
      </c>
      <c r="I5" s="300">
        <v>2023</v>
      </c>
      <c r="J5" s="93"/>
      <c r="K5" s="93"/>
      <c r="Q5" s="123" t="s">
        <v>71</v>
      </c>
      <c r="R5" s="123" t="s">
        <v>243</v>
      </c>
      <c r="S5" s="123" t="s">
        <v>244</v>
      </c>
      <c r="T5" s="123" t="s">
        <v>245</v>
      </c>
      <c r="U5" s="123" t="s">
        <v>246</v>
      </c>
      <c r="V5" s="123" t="s">
        <v>247</v>
      </c>
      <c r="W5" s="123" t="s">
        <v>250</v>
      </c>
      <c r="X5" s="123" t="s">
        <v>251</v>
      </c>
      <c r="Y5" s="123" t="s">
        <v>252</v>
      </c>
      <c r="Z5" s="123" t="s">
        <v>253</v>
      </c>
      <c r="AB5" s="44" t="s">
        <v>267</v>
      </c>
      <c r="AD5" s="44">
        <v>2012</v>
      </c>
      <c r="AM5" s="44">
        <v>2013</v>
      </c>
      <c r="BI5" s="56"/>
      <c r="BJ5" s="56"/>
      <c r="BK5" s="56"/>
      <c r="BL5" s="56"/>
      <c r="BM5" s="56"/>
      <c r="BN5" s="56"/>
      <c r="BO5" s="56"/>
      <c r="BP5" s="56"/>
      <c r="BQ5" s="56"/>
      <c r="BR5" s="56"/>
      <c r="BT5" s="56"/>
      <c r="BU5" s="56"/>
      <c r="BV5" s="56"/>
      <c r="BW5" s="56"/>
      <c r="BX5" s="56"/>
      <c r="BY5" s="56"/>
      <c r="BZ5" s="56"/>
      <c r="CA5" s="56"/>
      <c r="CB5" s="56"/>
      <c r="CC5" s="56"/>
      <c r="CE5" s="56"/>
      <c r="CF5" s="56"/>
      <c r="CG5" s="56"/>
      <c r="CH5" s="56"/>
      <c r="CI5" s="56"/>
      <c r="CJ5" s="56"/>
      <c r="CK5" s="56"/>
      <c r="CL5" s="56"/>
      <c r="CM5" s="56"/>
      <c r="CN5" s="56"/>
      <c r="CP5" s="123" t="s">
        <v>71</v>
      </c>
      <c r="CQ5" s="123" t="s">
        <v>243</v>
      </c>
      <c r="CR5" s="123" t="s">
        <v>244</v>
      </c>
      <c r="CS5" s="123" t="s">
        <v>245</v>
      </c>
      <c r="CT5" s="123" t="s">
        <v>246</v>
      </c>
      <c r="CU5" s="123" t="s">
        <v>247</v>
      </c>
      <c r="CV5" s="123" t="s">
        <v>250</v>
      </c>
      <c r="CW5" s="123" t="s">
        <v>251</v>
      </c>
      <c r="CX5" s="123" t="s">
        <v>252</v>
      </c>
      <c r="CY5" s="123" t="s">
        <v>253</v>
      </c>
    </row>
    <row r="6" spans="1:103" ht="18" customHeight="1" thickBot="1" x14ac:dyDescent="0.25">
      <c r="A6" s="603" t="s">
        <v>84</v>
      </c>
      <c r="B6" s="628"/>
      <c r="C6" s="309"/>
      <c r="D6" s="310"/>
      <c r="F6" s="601" t="s">
        <v>133</v>
      </c>
      <c r="G6" s="602"/>
      <c r="H6" s="303"/>
      <c r="I6" s="73"/>
      <c r="J6" s="59"/>
      <c r="K6" s="93"/>
      <c r="Q6" s="125">
        <v>3269</v>
      </c>
      <c r="R6" s="52">
        <v>1574</v>
      </c>
      <c r="S6" s="52">
        <v>923</v>
      </c>
      <c r="T6" s="52">
        <v>947</v>
      </c>
      <c r="U6" s="52">
        <v>2771</v>
      </c>
      <c r="V6" s="126">
        <v>2466</v>
      </c>
      <c r="W6" s="52">
        <v>1203</v>
      </c>
      <c r="X6" s="52">
        <v>519</v>
      </c>
      <c r="Y6" s="52">
        <v>1274</v>
      </c>
      <c r="Z6" s="52">
        <v>1295</v>
      </c>
      <c r="AB6" s="85">
        <v>62403</v>
      </c>
      <c r="AC6" s="85">
        <v>62740</v>
      </c>
      <c r="AD6" s="124">
        <v>13557</v>
      </c>
      <c r="AE6" s="149"/>
      <c r="AF6" s="146">
        <v>68453</v>
      </c>
      <c r="AG6" s="85">
        <v>32210</v>
      </c>
      <c r="AH6" s="85">
        <v>33523</v>
      </c>
      <c r="AI6" s="85">
        <v>11373</v>
      </c>
      <c r="AJ6" s="85">
        <v>73624</v>
      </c>
      <c r="AK6" s="85">
        <v>40434</v>
      </c>
      <c r="AM6" s="94">
        <v>80436</v>
      </c>
      <c r="AN6" s="94">
        <v>72758</v>
      </c>
      <c r="AO6" s="124">
        <v>4411</v>
      </c>
      <c r="AP6" s="149"/>
      <c r="AQ6" s="94">
        <v>98426</v>
      </c>
      <c r="AR6" s="94">
        <v>6627</v>
      </c>
      <c r="AS6" s="141">
        <v>46409</v>
      </c>
      <c r="AT6" s="141">
        <v>22745</v>
      </c>
      <c r="AU6" s="94">
        <v>36808</v>
      </c>
      <c r="AV6" s="94">
        <v>42260</v>
      </c>
      <c r="AZ6" s="137"/>
      <c r="BC6" s="137"/>
      <c r="BK6" s="137"/>
      <c r="BN6" s="137"/>
      <c r="BV6" s="137"/>
      <c r="BY6" s="137"/>
      <c r="CG6" s="137"/>
      <c r="CJ6" s="137"/>
    </row>
    <row r="7" spans="1:103" ht="18" customHeight="1" thickBot="1" x14ac:dyDescent="0.25">
      <c r="A7" s="591" t="s">
        <v>85</v>
      </c>
      <c r="B7" s="592"/>
      <c r="C7" s="311"/>
      <c r="D7" s="310"/>
      <c r="F7" s="601" t="s">
        <v>160</v>
      </c>
      <c r="G7" s="602"/>
      <c r="H7" s="303"/>
      <c r="I7" s="73"/>
      <c r="Q7" s="125">
        <v>3197</v>
      </c>
      <c r="R7" s="53">
        <v>1542</v>
      </c>
      <c r="S7" s="53">
        <v>891</v>
      </c>
      <c r="T7" s="53">
        <v>961</v>
      </c>
      <c r="U7" s="53">
        <v>2914</v>
      </c>
      <c r="V7" s="127">
        <v>2664</v>
      </c>
      <c r="W7" s="53">
        <v>1154</v>
      </c>
      <c r="X7" s="53">
        <v>511</v>
      </c>
      <c r="Y7" s="53">
        <v>1251</v>
      </c>
      <c r="Z7" s="53">
        <v>1337</v>
      </c>
      <c r="AD7" s="137"/>
      <c r="AG7" s="137"/>
      <c r="AM7" s="95">
        <v>3684</v>
      </c>
      <c r="AN7" s="95">
        <v>73452</v>
      </c>
      <c r="AO7" s="124">
        <v>37102</v>
      </c>
      <c r="AP7" s="149"/>
      <c r="AQ7" s="95">
        <v>142171</v>
      </c>
      <c r="AR7" s="95">
        <v>7943</v>
      </c>
      <c r="AS7" s="95">
        <v>23749</v>
      </c>
      <c r="AT7" s="142">
        <v>20178</v>
      </c>
      <c r="AU7" s="91">
        <v>40074</v>
      </c>
      <c r="AV7" s="95">
        <v>35187</v>
      </c>
      <c r="AZ7" s="137"/>
      <c r="BC7" s="137"/>
      <c r="BK7" s="137"/>
      <c r="BN7" s="137"/>
      <c r="BV7" s="137"/>
      <c r="BY7" s="137"/>
      <c r="CG7" s="137"/>
      <c r="CJ7" s="137"/>
    </row>
    <row r="8" spans="1:103" ht="18" customHeight="1" x14ac:dyDescent="0.2">
      <c r="A8" s="591" t="s">
        <v>88</v>
      </c>
      <c r="B8" s="592"/>
      <c r="C8" s="311"/>
      <c r="D8" s="310"/>
      <c r="Q8" s="125">
        <v>9299</v>
      </c>
      <c r="R8" s="53">
        <v>4527</v>
      </c>
      <c r="S8" s="53">
        <v>2567</v>
      </c>
      <c r="T8" s="53">
        <v>2932</v>
      </c>
      <c r="U8" s="53">
        <v>9358</v>
      </c>
      <c r="V8" s="127">
        <v>8817</v>
      </c>
      <c r="W8" s="53">
        <v>3302</v>
      </c>
      <c r="X8" s="53">
        <v>1525</v>
      </c>
      <c r="Y8" s="53">
        <v>3664</v>
      </c>
      <c r="Z8" s="53">
        <v>4185</v>
      </c>
    </row>
    <row r="9" spans="1:103" ht="18" customHeight="1" thickBot="1" x14ac:dyDescent="0.25">
      <c r="A9" s="591" t="s">
        <v>87</v>
      </c>
      <c r="B9" s="592"/>
      <c r="C9" s="311"/>
      <c r="D9" s="310"/>
      <c r="F9" s="58"/>
      <c r="G9" s="88"/>
      <c r="H9" s="58"/>
      <c r="I9" s="58"/>
      <c r="J9" s="89"/>
      <c r="K9" s="89"/>
      <c r="Q9" s="125">
        <v>21470</v>
      </c>
      <c r="R9" s="53">
        <v>10627</v>
      </c>
      <c r="S9" s="53">
        <v>6016</v>
      </c>
      <c r="T9" s="53">
        <v>6741</v>
      </c>
      <c r="U9" s="53">
        <v>22630</v>
      </c>
      <c r="V9" s="127">
        <v>21715</v>
      </c>
      <c r="W9" s="53">
        <v>7785</v>
      </c>
      <c r="X9" s="53">
        <v>3610</v>
      </c>
      <c r="Y9" s="53">
        <v>8211</v>
      </c>
      <c r="Z9" s="53">
        <v>10116</v>
      </c>
    </row>
    <row r="10" spans="1:103" ht="18" customHeight="1" thickBot="1" x14ac:dyDescent="0.25">
      <c r="A10" s="591" t="s">
        <v>86</v>
      </c>
      <c r="B10" s="592"/>
      <c r="C10" s="311"/>
      <c r="D10" s="310"/>
      <c r="F10" s="278" t="s">
        <v>141</v>
      </c>
      <c r="G10" s="279"/>
      <c r="H10" s="279"/>
      <c r="I10" s="279"/>
      <c r="J10" s="279"/>
      <c r="K10" s="279"/>
      <c r="L10" s="280"/>
      <c r="Q10" s="125">
        <v>20134</v>
      </c>
      <c r="R10" s="53">
        <v>8395</v>
      </c>
      <c r="S10" s="53">
        <v>4411</v>
      </c>
      <c r="T10" s="53">
        <v>4983</v>
      </c>
      <c r="U10" s="53">
        <v>16897</v>
      </c>
      <c r="V10" s="127">
        <v>15776</v>
      </c>
      <c r="W10" s="53">
        <v>6331</v>
      </c>
      <c r="X10" s="53">
        <v>2758</v>
      </c>
      <c r="Y10" s="53">
        <v>6093</v>
      </c>
      <c r="Z10" s="53">
        <v>8410</v>
      </c>
    </row>
    <row r="11" spans="1:103" ht="18" customHeight="1" thickBot="1" x14ac:dyDescent="0.25">
      <c r="A11" s="591" t="s">
        <v>89</v>
      </c>
      <c r="B11" s="592"/>
      <c r="C11" s="311"/>
      <c r="D11" s="310"/>
      <c r="F11" s="281"/>
      <c r="G11" s="282"/>
      <c r="H11" s="276" t="s">
        <v>92</v>
      </c>
      <c r="I11" s="276" t="s">
        <v>130</v>
      </c>
      <c r="J11" s="276" t="s">
        <v>137</v>
      </c>
      <c r="K11" s="276" t="s">
        <v>93</v>
      </c>
      <c r="L11" s="277" t="s">
        <v>100</v>
      </c>
      <c r="Q11" s="125">
        <v>39979</v>
      </c>
      <c r="R11" s="53">
        <v>14547</v>
      </c>
      <c r="S11" s="53">
        <v>7480</v>
      </c>
      <c r="T11" s="53">
        <v>8774</v>
      </c>
      <c r="U11" s="53">
        <v>30145</v>
      </c>
      <c r="V11" s="127">
        <v>26982</v>
      </c>
      <c r="W11" s="53">
        <v>10506</v>
      </c>
      <c r="X11" s="53">
        <v>4865</v>
      </c>
      <c r="Y11" s="53">
        <v>11076</v>
      </c>
      <c r="Z11" s="53">
        <v>15910</v>
      </c>
      <c r="AB11" s="44" t="s">
        <v>268</v>
      </c>
      <c r="AM11" s="44" t="s">
        <v>268</v>
      </c>
      <c r="AX11" s="44" t="s">
        <v>268</v>
      </c>
      <c r="BI11" s="44" t="s">
        <v>268</v>
      </c>
    </row>
    <row r="12" spans="1:103" ht="18" customHeight="1" x14ac:dyDescent="0.2">
      <c r="A12" s="591" t="s">
        <v>90</v>
      </c>
      <c r="B12" s="592"/>
      <c r="C12" s="311"/>
      <c r="D12" s="310"/>
      <c r="E12" s="312"/>
      <c r="F12" s="313" t="s">
        <v>173</v>
      </c>
      <c r="G12" s="296"/>
      <c r="H12" s="304"/>
      <c r="I12" s="304"/>
      <c r="J12" s="64"/>
      <c r="K12" s="65"/>
      <c r="L12" s="308">
        <f>SUM(H12:K12)</f>
        <v>0</v>
      </c>
      <c r="Q12" s="125">
        <v>71430</v>
      </c>
      <c r="R12" s="53">
        <v>26421</v>
      </c>
      <c r="S12" s="53">
        <v>12511</v>
      </c>
      <c r="T12" s="53">
        <v>16383</v>
      </c>
      <c r="U12" s="53">
        <v>48727</v>
      </c>
      <c r="V12" s="127">
        <v>45850</v>
      </c>
      <c r="W12" s="53">
        <v>20235</v>
      </c>
      <c r="X12" s="53">
        <v>9533</v>
      </c>
      <c r="Y12" s="53">
        <v>19621</v>
      </c>
      <c r="Z12" s="53">
        <v>27882</v>
      </c>
      <c r="AB12" s="64">
        <v>878</v>
      </c>
      <c r="AC12" s="64">
        <v>402</v>
      </c>
      <c r="AD12" s="64">
        <v>238</v>
      </c>
      <c r="AE12" s="64">
        <v>250</v>
      </c>
      <c r="AF12" s="64">
        <v>698</v>
      </c>
      <c r="AG12" s="64">
        <v>949</v>
      </c>
      <c r="AH12" s="64">
        <v>383</v>
      </c>
      <c r="AI12" s="84">
        <v>89.5</v>
      </c>
      <c r="AJ12" s="64">
        <v>306</v>
      </c>
      <c r="AK12" s="64">
        <v>328</v>
      </c>
      <c r="AM12" s="64">
        <v>878</v>
      </c>
      <c r="AN12" s="139">
        <v>402</v>
      </c>
      <c r="AO12" s="139">
        <v>238</v>
      </c>
      <c r="AP12" s="139">
        <v>250</v>
      </c>
      <c r="AQ12" s="64">
        <v>698</v>
      </c>
      <c r="AR12" s="64">
        <v>949</v>
      </c>
      <c r="AS12" s="64">
        <v>383</v>
      </c>
      <c r="AT12" s="84">
        <v>89.5</v>
      </c>
      <c r="AU12" s="64">
        <v>306</v>
      </c>
      <c r="AV12" s="139">
        <v>328</v>
      </c>
      <c r="AX12" s="64">
        <v>878</v>
      </c>
      <c r="AY12" s="139">
        <v>402</v>
      </c>
      <c r="AZ12" s="139">
        <v>238</v>
      </c>
      <c r="BA12" s="139">
        <v>249</v>
      </c>
      <c r="BB12" s="139">
        <v>698</v>
      </c>
      <c r="BC12" s="64">
        <v>949</v>
      </c>
      <c r="BD12" s="64">
        <v>383</v>
      </c>
      <c r="BE12" s="78">
        <v>89.5</v>
      </c>
      <c r="BF12" s="64">
        <v>306</v>
      </c>
      <c r="BG12" s="139">
        <v>328</v>
      </c>
      <c r="BI12" s="64">
        <v>878</v>
      </c>
      <c r="BJ12" s="65">
        <v>402</v>
      </c>
      <c r="BK12" s="65">
        <v>239</v>
      </c>
      <c r="BL12" s="65">
        <v>249</v>
      </c>
      <c r="BM12" s="65">
        <v>698</v>
      </c>
      <c r="BN12" s="65">
        <v>949</v>
      </c>
      <c r="BO12" s="64">
        <v>383</v>
      </c>
      <c r="BP12" s="78">
        <v>89.5</v>
      </c>
      <c r="BQ12" s="64">
        <v>306</v>
      </c>
      <c r="BR12" s="65">
        <v>328</v>
      </c>
    </row>
    <row r="13" spans="1:103" ht="18" customHeight="1" thickBot="1" x14ac:dyDescent="0.25">
      <c r="A13" s="593" t="s">
        <v>132</v>
      </c>
      <c r="B13" s="594"/>
      <c r="C13" s="314"/>
      <c r="D13" s="310"/>
      <c r="F13" s="315" t="s">
        <v>157</v>
      </c>
      <c r="G13" s="297"/>
      <c r="H13" s="304"/>
      <c r="I13" s="304"/>
      <c r="J13" s="64"/>
      <c r="K13" s="65"/>
      <c r="L13" s="308">
        <f>SUM(H13:K13)</f>
        <v>0</v>
      </c>
      <c r="Q13" s="125">
        <v>13168</v>
      </c>
      <c r="R13" s="54">
        <v>5819</v>
      </c>
      <c r="S13" s="54">
        <v>2303</v>
      </c>
      <c r="T13" s="54">
        <v>3095</v>
      </c>
      <c r="U13" s="54">
        <v>8729</v>
      </c>
      <c r="V13" s="128">
        <v>7690</v>
      </c>
      <c r="W13" s="54">
        <v>3692</v>
      </c>
      <c r="X13" s="54">
        <v>2038</v>
      </c>
      <c r="Y13" s="54">
        <v>3467</v>
      </c>
      <c r="Z13" s="54">
        <v>3958</v>
      </c>
      <c r="AB13" s="84">
        <v>698</v>
      </c>
      <c r="AC13" s="84">
        <v>402</v>
      </c>
      <c r="AD13" s="84">
        <v>174</v>
      </c>
      <c r="AE13" s="64">
        <v>250</v>
      </c>
      <c r="AF13" s="84">
        <v>593</v>
      </c>
      <c r="AG13" s="84">
        <v>826</v>
      </c>
      <c r="AH13" s="84">
        <v>365</v>
      </c>
      <c r="AI13" s="84">
        <v>89.5</v>
      </c>
      <c r="AJ13" s="84">
        <v>283</v>
      </c>
      <c r="AK13" s="84">
        <v>328</v>
      </c>
      <c r="AM13" s="78">
        <v>698</v>
      </c>
      <c r="AN13" s="78">
        <v>402</v>
      </c>
      <c r="AO13" s="78">
        <v>174</v>
      </c>
      <c r="AP13" s="139">
        <v>250</v>
      </c>
      <c r="AQ13" s="84">
        <v>593</v>
      </c>
      <c r="AR13" s="84">
        <v>826</v>
      </c>
      <c r="AS13" s="84">
        <v>365</v>
      </c>
      <c r="AT13" s="84">
        <v>89.5</v>
      </c>
      <c r="AU13" s="84">
        <v>283</v>
      </c>
      <c r="AV13" s="139">
        <v>328</v>
      </c>
      <c r="AX13" s="78">
        <v>698</v>
      </c>
      <c r="AY13" s="78">
        <v>402</v>
      </c>
      <c r="AZ13" s="78">
        <v>174</v>
      </c>
      <c r="BA13" s="139">
        <v>249</v>
      </c>
      <c r="BB13" s="78">
        <v>594</v>
      </c>
      <c r="BC13" s="84">
        <v>826</v>
      </c>
      <c r="BD13" s="84">
        <v>365</v>
      </c>
      <c r="BE13" s="78">
        <v>89.5</v>
      </c>
      <c r="BF13" s="84">
        <v>283</v>
      </c>
      <c r="BG13" s="139">
        <v>328</v>
      </c>
      <c r="BI13" s="78">
        <v>698</v>
      </c>
      <c r="BJ13" s="78">
        <v>402</v>
      </c>
      <c r="BK13" s="78">
        <v>177</v>
      </c>
      <c r="BL13" s="65">
        <v>249</v>
      </c>
      <c r="BM13" s="78">
        <v>593</v>
      </c>
      <c r="BN13" s="78">
        <v>826</v>
      </c>
      <c r="BO13" s="84">
        <v>365</v>
      </c>
      <c r="BP13" s="78">
        <v>89.5</v>
      </c>
      <c r="BQ13" s="84">
        <v>283</v>
      </c>
      <c r="BR13" s="65">
        <v>328</v>
      </c>
    </row>
    <row r="14" spans="1:103" ht="18" customHeight="1" thickBot="1" x14ac:dyDescent="0.25">
      <c r="A14" s="606" t="s">
        <v>100</v>
      </c>
      <c r="B14" s="607"/>
      <c r="C14" s="286">
        <f>SUM(C6:C13)</f>
        <v>0</v>
      </c>
      <c r="D14" s="316">
        <f>SUM(D6:D13)</f>
        <v>0</v>
      </c>
      <c r="F14" s="317" t="s">
        <v>158</v>
      </c>
      <c r="G14" s="298"/>
      <c r="H14" s="304"/>
      <c r="I14" s="304"/>
      <c r="J14" s="64"/>
      <c r="K14" s="65"/>
      <c r="L14" s="308">
        <f>SUM(H14:K14)</f>
        <v>0</v>
      </c>
      <c r="Q14" s="130">
        <f t="shared" ref="Q14:Z14" si="0">SUM(Q6:Q13)</f>
        <v>181946</v>
      </c>
      <c r="R14" s="130">
        <f t="shared" si="0"/>
        <v>73452</v>
      </c>
      <c r="S14" s="130">
        <f t="shared" si="0"/>
        <v>37102</v>
      </c>
      <c r="T14" s="130">
        <f t="shared" si="0"/>
        <v>44816</v>
      </c>
      <c r="U14" s="130">
        <f t="shared" si="0"/>
        <v>142171</v>
      </c>
      <c r="V14" s="130">
        <f t="shared" si="0"/>
        <v>131960</v>
      </c>
      <c r="W14" s="130">
        <f t="shared" si="0"/>
        <v>54208</v>
      </c>
      <c r="X14" s="130">
        <f t="shared" si="0"/>
        <v>25359</v>
      </c>
      <c r="Y14" s="130">
        <f t="shared" si="0"/>
        <v>54657</v>
      </c>
      <c r="Z14" s="130">
        <f t="shared" si="0"/>
        <v>73093</v>
      </c>
      <c r="AB14" s="82">
        <v>835</v>
      </c>
      <c r="AC14" s="82">
        <v>393</v>
      </c>
      <c r="AD14" s="82">
        <v>174</v>
      </c>
      <c r="AE14" s="64">
        <v>250</v>
      </c>
      <c r="AF14" s="82">
        <v>593</v>
      </c>
      <c r="AG14" s="82">
        <v>826</v>
      </c>
      <c r="AH14" s="82">
        <v>365</v>
      </c>
      <c r="AI14" s="84">
        <v>99.25</v>
      </c>
      <c r="AJ14" s="82">
        <v>283</v>
      </c>
      <c r="AK14" s="82">
        <v>328</v>
      </c>
      <c r="AM14" s="83">
        <v>835</v>
      </c>
      <c r="AN14" s="83">
        <v>393</v>
      </c>
      <c r="AO14" s="83">
        <v>174</v>
      </c>
      <c r="AP14" s="139">
        <v>250</v>
      </c>
      <c r="AQ14" s="82">
        <v>593</v>
      </c>
      <c r="AR14" s="82">
        <v>826</v>
      </c>
      <c r="AS14" s="82">
        <v>365</v>
      </c>
      <c r="AT14" s="84">
        <v>99.25</v>
      </c>
      <c r="AU14" s="82">
        <v>283</v>
      </c>
      <c r="AV14" s="139">
        <v>328</v>
      </c>
      <c r="AX14" s="83">
        <v>835</v>
      </c>
      <c r="AY14" s="83">
        <v>394</v>
      </c>
      <c r="AZ14" s="83">
        <v>174</v>
      </c>
      <c r="BA14" s="139">
        <v>249</v>
      </c>
      <c r="BB14" s="83">
        <v>594</v>
      </c>
      <c r="BC14" s="82">
        <v>826</v>
      </c>
      <c r="BD14" s="82">
        <v>365</v>
      </c>
      <c r="BE14" s="84">
        <v>99.25</v>
      </c>
      <c r="BF14" s="82">
        <v>283</v>
      </c>
      <c r="BG14" s="139">
        <v>328</v>
      </c>
      <c r="BI14" s="83">
        <v>835</v>
      </c>
      <c r="BJ14" s="83">
        <v>394</v>
      </c>
      <c r="BK14" s="83">
        <v>177</v>
      </c>
      <c r="BL14" s="65">
        <v>249</v>
      </c>
      <c r="BM14" s="83">
        <v>593</v>
      </c>
      <c r="BN14" s="83">
        <v>826</v>
      </c>
      <c r="BO14" s="82">
        <v>365</v>
      </c>
      <c r="BP14" s="84">
        <v>99.25</v>
      </c>
      <c r="BQ14" s="82">
        <v>283</v>
      </c>
      <c r="BR14" s="65">
        <v>328</v>
      </c>
    </row>
    <row r="15" spans="1:103" ht="18" customHeight="1" thickBot="1" x14ac:dyDescent="0.25">
      <c r="A15" s="61"/>
      <c r="B15" s="61"/>
      <c r="C15" s="62"/>
      <c r="D15" s="62"/>
    </row>
    <row r="16" spans="1:103" ht="18" customHeight="1" thickBot="1" x14ac:dyDescent="0.25">
      <c r="A16" s="283" t="s">
        <v>151</v>
      </c>
      <c r="B16" s="106"/>
      <c r="C16" s="62"/>
      <c r="D16" s="62"/>
      <c r="P16" s="56" t="s">
        <v>257</v>
      </c>
      <c r="Q16" s="129">
        <v>8</v>
      </c>
      <c r="R16" s="124">
        <v>6</v>
      </c>
      <c r="S16" s="124">
        <v>3</v>
      </c>
      <c r="T16" s="124">
        <v>3</v>
      </c>
      <c r="U16" s="124">
        <v>8</v>
      </c>
      <c r="V16" s="124">
        <v>8</v>
      </c>
      <c r="W16" s="168"/>
      <c r="X16" s="124">
        <v>2</v>
      </c>
      <c r="Y16" s="169"/>
      <c r="Z16" s="124">
        <v>4</v>
      </c>
    </row>
    <row r="17" spans="1:59" ht="13.5" thickBot="1" x14ac:dyDescent="0.25"/>
    <row r="18" spans="1:59" ht="16.5" thickBot="1" x14ac:dyDescent="0.25">
      <c r="A18" s="608" t="s">
        <v>143</v>
      </c>
      <c r="B18" s="609"/>
      <c r="C18" s="609"/>
      <c r="D18" s="609"/>
      <c r="E18" s="609"/>
      <c r="F18" s="610"/>
      <c r="AM18" s="123" t="s">
        <v>71</v>
      </c>
      <c r="AN18" s="123" t="s">
        <v>243</v>
      </c>
      <c r="AO18" s="123" t="s">
        <v>244</v>
      </c>
      <c r="AP18" s="123" t="s">
        <v>245</v>
      </c>
      <c r="AQ18" s="123" t="s">
        <v>246</v>
      </c>
      <c r="AR18" s="123" t="s">
        <v>247</v>
      </c>
      <c r="AS18" s="123" t="s">
        <v>250</v>
      </c>
      <c r="AT18" s="123" t="s">
        <v>251</v>
      </c>
      <c r="AU18" s="123" t="s">
        <v>252</v>
      </c>
      <c r="AV18" s="123" t="s">
        <v>253</v>
      </c>
      <c r="AX18" s="123" t="s">
        <v>71</v>
      </c>
      <c r="AY18" s="123" t="s">
        <v>243</v>
      </c>
      <c r="AZ18" s="123" t="s">
        <v>244</v>
      </c>
      <c r="BA18" s="123" t="s">
        <v>245</v>
      </c>
      <c r="BB18" s="123" t="s">
        <v>246</v>
      </c>
      <c r="BC18" s="123" t="s">
        <v>247</v>
      </c>
      <c r="BD18" s="123" t="s">
        <v>250</v>
      </c>
      <c r="BE18" s="123" t="s">
        <v>251</v>
      </c>
      <c r="BF18" s="123" t="s">
        <v>252</v>
      </c>
      <c r="BG18" s="123" t="s">
        <v>253</v>
      </c>
    </row>
    <row r="19" spans="1:59" ht="15.75" thickBot="1" x14ac:dyDescent="0.25">
      <c r="A19" s="611" t="s">
        <v>103</v>
      </c>
      <c r="B19" s="612"/>
      <c r="C19" s="284" t="s">
        <v>92</v>
      </c>
      <c r="D19" s="285" t="s">
        <v>130</v>
      </c>
      <c r="E19" s="285" t="s">
        <v>137</v>
      </c>
      <c r="F19" s="275" t="s">
        <v>93</v>
      </c>
      <c r="P19" s="56" t="s">
        <v>258</v>
      </c>
      <c r="Q19" s="599" t="s">
        <v>118</v>
      </c>
      <c r="R19" s="600"/>
      <c r="S19" s="600"/>
      <c r="T19" s="600"/>
      <c r="U19" s="600"/>
      <c r="V19" s="600"/>
      <c r="W19" s="600"/>
      <c r="X19" s="600"/>
      <c r="Y19" s="600"/>
      <c r="Z19" s="600"/>
      <c r="AB19" s="599" t="s">
        <v>119</v>
      </c>
      <c r="AC19" s="600"/>
      <c r="AD19" s="600"/>
      <c r="AE19" s="600"/>
      <c r="AF19" s="600"/>
      <c r="AG19" s="600"/>
      <c r="AH19" s="600"/>
      <c r="AI19" s="600"/>
      <c r="AJ19" s="600"/>
      <c r="AK19" s="600"/>
      <c r="AM19" s="595" t="s">
        <v>120</v>
      </c>
      <c r="AN19" s="596"/>
      <c r="AO19" s="596"/>
      <c r="AP19" s="596"/>
      <c r="AQ19" s="596"/>
      <c r="AR19" s="596"/>
      <c r="AS19" s="596"/>
      <c r="AT19" s="596"/>
      <c r="AU19" s="596"/>
      <c r="AV19" s="596"/>
      <c r="AX19" s="595" t="s">
        <v>121</v>
      </c>
      <c r="AY19" s="596"/>
      <c r="AZ19" s="596"/>
      <c r="BA19" s="596"/>
      <c r="BB19" s="596"/>
      <c r="BC19" s="596"/>
      <c r="BD19" s="596"/>
      <c r="BE19" s="596"/>
      <c r="BF19" s="596"/>
      <c r="BG19" s="596"/>
    </row>
    <row r="20" spans="1:59" ht="17.25" customHeight="1" x14ac:dyDescent="0.2">
      <c r="A20" s="603" t="s">
        <v>144</v>
      </c>
      <c r="B20" s="604"/>
      <c r="C20" s="69"/>
      <c r="D20" s="70"/>
      <c r="E20" s="70"/>
      <c r="F20" s="71"/>
      <c r="Q20" s="73">
        <v>36</v>
      </c>
      <c r="R20" s="69">
        <v>55</v>
      </c>
      <c r="S20" s="69">
        <v>16</v>
      </c>
      <c r="T20" s="71">
        <v>22</v>
      </c>
      <c r="U20" s="71">
        <v>23</v>
      </c>
      <c r="V20" s="73">
        <v>33</v>
      </c>
      <c r="W20" s="124">
        <v>32</v>
      </c>
      <c r="X20" s="69">
        <v>13</v>
      </c>
      <c r="Y20" s="69">
        <v>23</v>
      </c>
      <c r="Z20" s="69">
        <v>22</v>
      </c>
      <c r="AB20" s="69">
        <v>36</v>
      </c>
      <c r="AC20" s="70">
        <v>55</v>
      </c>
      <c r="AD20" s="70">
        <v>16</v>
      </c>
      <c r="AE20" s="71">
        <v>22</v>
      </c>
      <c r="AF20" s="124">
        <v>23</v>
      </c>
      <c r="AG20" s="73">
        <v>33</v>
      </c>
      <c r="AH20" s="124">
        <v>33</v>
      </c>
      <c r="AI20" s="69">
        <v>13</v>
      </c>
      <c r="AJ20" s="124">
        <v>23</v>
      </c>
      <c r="AK20" s="70">
        <v>22</v>
      </c>
      <c r="AM20" s="73">
        <v>36</v>
      </c>
      <c r="AN20" s="124">
        <v>55</v>
      </c>
      <c r="AO20" s="70">
        <v>16</v>
      </c>
      <c r="AP20" s="71">
        <v>22</v>
      </c>
      <c r="AQ20" s="124">
        <v>23</v>
      </c>
      <c r="AR20" s="73">
        <v>33</v>
      </c>
      <c r="AS20" s="124">
        <v>33</v>
      </c>
      <c r="AT20" s="124">
        <v>13</v>
      </c>
      <c r="AU20" s="69">
        <v>23</v>
      </c>
      <c r="AV20" s="70">
        <v>22</v>
      </c>
      <c r="AX20" s="73">
        <v>36</v>
      </c>
      <c r="AY20" s="124">
        <v>55</v>
      </c>
      <c r="AZ20" s="71">
        <v>16</v>
      </c>
      <c r="BA20" s="71">
        <v>22</v>
      </c>
      <c r="BB20" s="124">
        <v>23</v>
      </c>
      <c r="BC20" s="73">
        <v>33</v>
      </c>
      <c r="BD20" s="124">
        <v>32</v>
      </c>
      <c r="BE20" s="124">
        <v>13</v>
      </c>
      <c r="BF20" s="69">
        <v>23</v>
      </c>
      <c r="BG20" s="71">
        <v>23</v>
      </c>
    </row>
    <row r="21" spans="1:59" ht="17.25" customHeight="1" x14ac:dyDescent="0.2">
      <c r="A21" s="591" t="s">
        <v>145</v>
      </c>
      <c r="B21" s="605"/>
      <c r="C21" s="69"/>
      <c r="D21" s="70"/>
      <c r="E21" s="70"/>
      <c r="F21" s="71"/>
      <c r="Q21" s="73">
        <v>2</v>
      </c>
      <c r="R21" s="72">
        <v>2</v>
      </c>
      <c r="S21" s="72">
        <v>1</v>
      </c>
      <c r="T21" s="74">
        <v>1</v>
      </c>
      <c r="U21" s="74">
        <v>3</v>
      </c>
      <c r="V21" s="73">
        <v>4</v>
      </c>
      <c r="W21" s="124">
        <v>0</v>
      </c>
      <c r="X21" s="72">
        <v>2</v>
      </c>
      <c r="Y21" s="72">
        <v>4</v>
      </c>
      <c r="Z21" s="72">
        <v>4</v>
      </c>
      <c r="AB21" s="72">
        <v>2</v>
      </c>
      <c r="AC21" s="73">
        <v>2</v>
      </c>
      <c r="AD21" s="73">
        <v>1</v>
      </c>
      <c r="AE21" s="74">
        <v>1</v>
      </c>
      <c r="AF21" s="124">
        <v>3</v>
      </c>
      <c r="AG21" s="73">
        <v>4</v>
      </c>
      <c r="AH21" s="124">
        <v>0</v>
      </c>
      <c r="AI21" s="72">
        <v>2</v>
      </c>
      <c r="AJ21" s="124">
        <v>4</v>
      </c>
      <c r="AK21" s="73">
        <v>4</v>
      </c>
      <c r="AM21" s="73">
        <v>2</v>
      </c>
      <c r="AN21" s="124">
        <v>2</v>
      </c>
      <c r="AO21" s="73">
        <v>1</v>
      </c>
      <c r="AP21" s="74">
        <v>1</v>
      </c>
      <c r="AQ21" s="124">
        <v>3</v>
      </c>
      <c r="AR21" s="73">
        <v>4</v>
      </c>
      <c r="AS21" s="124">
        <v>0</v>
      </c>
      <c r="AT21" s="124">
        <v>2</v>
      </c>
      <c r="AU21" s="72">
        <v>4</v>
      </c>
      <c r="AV21" s="73">
        <v>4</v>
      </c>
      <c r="AX21" s="73">
        <v>2</v>
      </c>
      <c r="AY21" s="124">
        <v>2</v>
      </c>
      <c r="AZ21" s="74">
        <v>1</v>
      </c>
      <c r="BA21" s="74">
        <v>1</v>
      </c>
      <c r="BB21" s="124">
        <v>3</v>
      </c>
      <c r="BC21" s="73">
        <v>4</v>
      </c>
      <c r="BD21" s="124">
        <v>0</v>
      </c>
      <c r="BE21" s="124">
        <v>2</v>
      </c>
      <c r="BF21" s="72">
        <v>4</v>
      </c>
      <c r="BG21" s="74">
        <v>4</v>
      </c>
    </row>
    <row r="22" spans="1:59" ht="17.25" customHeight="1" x14ac:dyDescent="0.2">
      <c r="A22" s="591" t="s">
        <v>149</v>
      </c>
      <c r="B22" s="605"/>
      <c r="C22" s="69"/>
      <c r="D22" s="70"/>
      <c r="E22" s="70"/>
      <c r="F22" s="71"/>
      <c r="Q22" s="73">
        <v>9</v>
      </c>
      <c r="R22" s="72">
        <v>3</v>
      </c>
      <c r="S22" s="72">
        <v>0</v>
      </c>
      <c r="T22" s="74">
        <v>7</v>
      </c>
      <c r="U22" s="74">
        <v>9</v>
      </c>
      <c r="V22" s="73">
        <v>6</v>
      </c>
      <c r="W22" s="124">
        <v>2</v>
      </c>
      <c r="X22" s="72">
        <v>2</v>
      </c>
      <c r="Y22" s="72">
        <v>2</v>
      </c>
      <c r="Z22" s="72">
        <v>5</v>
      </c>
      <c r="AB22" s="72">
        <v>9</v>
      </c>
      <c r="AC22" s="73">
        <v>3</v>
      </c>
      <c r="AD22" s="73">
        <v>0</v>
      </c>
      <c r="AE22" s="74">
        <v>7</v>
      </c>
      <c r="AF22" s="124">
        <v>9</v>
      </c>
      <c r="AG22" s="73">
        <v>6</v>
      </c>
      <c r="AH22" s="124">
        <v>3</v>
      </c>
      <c r="AI22" s="72">
        <v>2</v>
      </c>
      <c r="AJ22" s="124">
        <v>2</v>
      </c>
      <c r="AK22" s="73">
        <v>5</v>
      </c>
      <c r="AM22" s="73">
        <v>9</v>
      </c>
      <c r="AN22" s="124">
        <v>3</v>
      </c>
      <c r="AO22" s="73">
        <v>0</v>
      </c>
      <c r="AP22" s="74">
        <v>7</v>
      </c>
      <c r="AQ22" s="124">
        <v>9</v>
      </c>
      <c r="AR22" s="73">
        <v>6</v>
      </c>
      <c r="AS22" s="124">
        <v>3</v>
      </c>
      <c r="AT22" s="124">
        <v>2</v>
      </c>
      <c r="AU22" s="72">
        <v>2</v>
      </c>
      <c r="AV22" s="73">
        <v>5</v>
      </c>
      <c r="AW22" s="56" t="s">
        <v>273</v>
      </c>
      <c r="AX22" s="73">
        <v>9</v>
      </c>
      <c r="AY22" s="124">
        <v>3</v>
      </c>
      <c r="AZ22" s="74">
        <v>0</v>
      </c>
      <c r="BA22" s="74">
        <v>7</v>
      </c>
      <c r="BB22" s="124">
        <v>9</v>
      </c>
      <c r="BC22" s="73">
        <v>6</v>
      </c>
      <c r="BD22" s="124">
        <v>3</v>
      </c>
      <c r="BE22" s="124">
        <v>2</v>
      </c>
      <c r="BF22" s="72">
        <v>2</v>
      </c>
      <c r="BG22" s="74">
        <v>5</v>
      </c>
    </row>
    <row r="23" spans="1:59" ht="17.25" customHeight="1" x14ac:dyDescent="0.2">
      <c r="A23" s="591" t="s">
        <v>148</v>
      </c>
      <c r="B23" s="605"/>
      <c r="C23" s="69"/>
      <c r="D23" s="70"/>
      <c r="E23" s="70"/>
      <c r="F23" s="71"/>
      <c r="Q23" s="73">
        <v>3</v>
      </c>
      <c r="R23" s="72">
        <v>3</v>
      </c>
      <c r="S23" s="72">
        <v>2</v>
      </c>
      <c r="T23" s="74">
        <v>1</v>
      </c>
      <c r="U23" s="74">
        <v>2</v>
      </c>
      <c r="V23" s="73">
        <v>2</v>
      </c>
      <c r="W23" s="124">
        <v>1</v>
      </c>
      <c r="X23" s="72">
        <v>1</v>
      </c>
      <c r="Y23" s="72">
        <v>1</v>
      </c>
      <c r="Z23" s="72">
        <v>1</v>
      </c>
      <c r="AB23" s="72">
        <v>3</v>
      </c>
      <c r="AC23" s="73">
        <v>2</v>
      </c>
      <c r="AD23" s="73">
        <v>2</v>
      </c>
      <c r="AE23" s="74">
        <v>1</v>
      </c>
      <c r="AF23" s="124">
        <v>2</v>
      </c>
      <c r="AG23" s="73">
        <v>2</v>
      </c>
      <c r="AH23" s="124">
        <v>0</v>
      </c>
      <c r="AI23" s="72">
        <v>1</v>
      </c>
      <c r="AJ23" s="124">
        <v>1</v>
      </c>
      <c r="AK23" s="73">
        <v>1</v>
      </c>
      <c r="AM23" s="73">
        <v>3</v>
      </c>
      <c r="AN23" s="124">
        <v>2</v>
      </c>
      <c r="AO23" s="73">
        <v>2</v>
      </c>
      <c r="AP23" s="74">
        <v>1</v>
      </c>
      <c r="AQ23" s="124">
        <v>2</v>
      </c>
      <c r="AR23" s="73">
        <v>2</v>
      </c>
      <c r="AS23" s="124">
        <v>0</v>
      </c>
      <c r="AT23" s="124">
        <v>1</v>
      </c>
      <c r="AU23" s="72">
        <v>1</v>
      </c>
      <c r="AV23" s="73">
        <v>1</v>
      </c>
      <c r="AX23" s="73">
        <v>3</v>
      </c>
      <c r="AY23" s="124">
        <v>2</v>
      </c>
      <c r="AZ23" s="74">
        <v>2</v>
      </c>
      <c r="BA23" s="74">
        <v>1</v>
      </c>
      <c r="BB23" s="124">
        <v>2</v>
      </c>
      <c r="BC23" s="73">
        <v>2</v>
      </c>
      <c r="BD23" s="124">
        <v>0</v>
      </c>
      <c r="BE23" s="124">
        <v>1</v>
      </c>
      <c r="BF23" s="72">
        <v>1</v>
      </c>
      <c r="BG23" s="74">
        <v>1</v>
      </c>
    </row>
    <row r="24" spans="1:59" ht="17.25" customHeight="1" x14ac:dyDescent="0.2">
      <c r="A24" s="290" t="s">
        <v>146</v>
      </c>
      <c r="B24" s="291"/>
      <c r="C24" s="69"/>
      <c r="D24" s="70"/>
      <c r="E24" s="70"/>
      <c r="F24" s="71"/>
      <c r="Q24" s="73">
        <v>1</v>
      </c>
      <c r="R24" s="72">
        <v>0</v>
      </c>
      <c r="S24" s="72">
        <v>0</v>
      </c>
      <c r="T24" s="74">
        <v>0</v>
      </c>
      <c r="U24" s="74">
        <v>0</v>
      </c>
      <c r="V24" s="73"/>
      <c r="W24" s="124">
        <v>0</v>
      </c>
      <c r="X24" s="72">
        <v>0</v>
      </c>
      <c r="Y24" s="72">
        <v>1</v>
      </c>
      <c r="Z24" s="72">
        <v>0</v>
      </c>
      <c r="AB24" s="72">
        <v>1</v>
      </c>
      <c r="AC24" s="73">
        <v>1</v>
      </c>
      <c r="AD24" s="73">
        <v>0</v>
      </c>
      <c r="AE24" s="74">
        <v>0</v>
      </c>
      <c r="AF24" s="124">
        <v>0</v>
      </c>
      <c r="AG24" s="73"/>
      <c r="AH24" s="124">
        <v>1</v>
      </c>
      <c r="AI24" s="72">
        <v>0</v>
      </c>
      <c r="AJ24" s="124">
        <v>1</v>
      </c>
      <c r="AK24" s="73">
        <v>0</v>
      </c>
      <c r="AM24" s="73">
        <v>1</v>
      </c>
      <c r="AN24" s="124">
        <v>1</v>
      </c>
      <c r="AO24" s="73">
        <v>0</v>
      </c>
      <c r="AP24" s="74">
        <v>0</v>
      </c>
      <c r="AQ24" s="124">
        <v>0</v>
      </c>
      <c r="AR24" s="73"/>
      <c r="AS24" s="124">
        <v>1</v>
      </c>
      <c r="AT24" s="124">
        <v>0</v>
      </c>
      <c r="AU24" s="72">
        <v>1</v>
      </c>
      <c r="AV24" s="73">
        <v>0</v>
      </c>
      <c r="AX24" s="73">
        <v>1</v>
      </c>
      <c r="AY24" s="124">
        <v>1</v>
      </c>
      <c r="AZ24" s="74">
        <v>0</v>
      </c>
      <c r="BA24" s="74">
        <v>0</v>
      </c>
      <c r="BB24" s="124">
        <v>0</v>
      </c>
      <c r="BC24" s="73"/>
      <c r="BD24" s="124">
        <v>1</v>
      </c>
      <c r="BE24" s="124">
        <v>0</v>
      </c>
      <c r="BF24" s="72">
        <v>1</v>
      </c>
      <c r="BG24" s="74">
        <v>0</v>
      </c>
    </row>
    <row r="25" spans="1:59" ht="18.75" customHeight="1" thickBot="1" x14ac:dyDescent="0.25">
      <c r="A25" s="591" t="s">
        <v>147</v>
      </c>
      <c r="B25" s="605"/>
      <c r="C25" s="69"/>
      <c r="D25" s="70"/>
      <c r="E25" s="70"/>
      <c r="F25" s="71"/>
      <c r="Q25" s="73">
        <v>0</v>
      </c>
      <c r="R25" s="72">
        <v>0</v>
      </c>
      <c r="S25" s="72">
        <v>0</v>
      </c>
      <c r="T25" s="74">
        <v>0</v>
      </c>
      <c r="U25" s="74">
        <v>1</v>
      </c>
      <c r="V25" s="73">
        <v>1</v>
      </c>
      <c r="W25" s="124">
        <v>0</v>
      </c>
      <c r="X25" s="72">
        <v>0</v>
      </c>
      <c r="Y25" s="72">
        <v>0</v>
      </c>
      <c r="Z25" s="72">
        <v>1</v>
      </c>
      <c r="AB25" s="72">
        <v>0</v>
      </c>
      <c r="AC25" s="73">
        <v>0</v>
      </c>
      <c r="AD25" s="73">
        <v>0</v>
      </c>
      <c r="AE25" s="74">
        <v>0</v>
      </c>
      <c r="AF25" s="124">
        <v>1</v>
      </c>
      <c r="AG25" s="73">
        <v>1</v>
      </c>
      <c r="AH25" s="124">
        <v>0</v>
      </c>
      <c r="AI25" s="72">
        <v>0</v>
      </c>
      <c r="AJ25" s="124">
        <v>0</v>
      </c>
      <c r="AK25" s="73">
        <v>1</v>
      </c>
      <c r="AM25" s="73">
        <v>0</v>
      </c>
      <c r="AN25" s="124">
        <v>0</v>
      </c>
      <c r="AO25" s="73">
        <v>0</v>
      </c>
      <c r="AP25" s="74">
        <v>0</v>
      </c>
      <c r="AQ25" s="124">
        <v>1</v>
      </c>
      <c r="AR25" s="73">
        <v>1</v>
      </c>
      <c r="AS25" s="124">
        <v>0</v>
      </c>
      <c r="AT25" s="124">
        <v>0</v>
      </c>
      <c r="AU25" s="72">
        <v>0</v>
      </c>
      <c r="AV25" s="73">
        <v>1</v>
      </c>
      <c r="AX25" s="73">
        <v>0</v>
      </c>
      <c r="AY25" s="124">
        <v>0</v>
      </c>
      <c r="AZ25" s="74">
        <v>0</v>
      </c>
      <c r="BA25" s="74">
        <v>0</v>
      </c>
      <c r="BB25" s="124">
        <v>1</v>
      </c>
      <c r="BC25" s="73">
        <v>1</v>
      </c>
      <c r="BD25" s="124">
        <v>0</v>
      </c>
      <c r="BE25" s="124">
        <v>0</v>
      </c>
      <c r="BF25" s="72">
        <v>0</v>
      </c>
      <c r="BG25" s="74">
        <v>1</v>
      </c>
    </row>
    <row r="26" spans="1:59" ht="15.75" thickBot="1" x14ac:dyDescent="0.25">
      <c r="A26" s="606" t="s">
        <v>100</v>
      </c>
      <c r="B26" s="607"/>
      <c r="C26" s="286">
        <f>SUM(C20:C25)</f>
        <v>0</v>
      </c>
      <c r="D26" s="287">
        <f>SUM(D20:D25)</f>
        <v>0</v>
      </c>
      <c r="E26" s="288">
        <f>SUM(E20:E25)</f>
        <v>0</v>
      </c>
      <c r="F26" s="289">
        <f>SUM(F20:F25)</f>
        <v>0</v>
      </c>
    </row>
    <row r="27" spans="1:59" ht="15" x14ac:dyDescent="0.2">
      <c r="A27" s="63" t="s">
        <v>150</v>
      </c>
      <c r="B27" s="61"/>
      <c r="C27" s="62"/>
      <c r="D27" s="62"/>
      <c r="E27" s="62"/>
      <c r="F27" s="62"/>
    </row>
    <row r="28" spans="1:59" ht="13.5" thickBot="1" x14ac:dyDescent="0.25"/>
    <row r="29" spans="1:59" ht="16.5" thickBot="1" x14ac:dyDescent="0.25">
      <c r="A29" s="608" t="s">
        <v>162</v>
      </c>
      <c r="B29" s="609"/>
      <c r="C29" s="609"/>
      <c r="D29" s="609"/>
      <c r="E29" s="609"/>
      <c r="F29" s="610"/>
    </row>
    <row r="30" spans="1:59" ht="15.75" thickBot="1" x14ac:dyDescent="0.25">
      <c r="A30" s="611" t="s">
        <v>103</v>
      </c>
      <c r="B30" s="612"/>
      <c r="C30" s="284" t="s">
        <v>92</v>
      </c>
      <c r="D30" s="285" t="s">
        <v>130</v>
      </c>
      <c r="E30" s="285" t="s">
        <v>137</v>
      </c>
      <c r="F30" s="275" t="s">
        <v>93</v>
      </c>
      <c r="P30" s="56" t="s">
        <v>259</v>
      </c>
    </row>
    <row r="31" spans="1:59" ht="20.25" customHeight="1" x14ac:dyDescent="0.2">
      <c r="A31" s="603" t="s">
        <v>171</v>
      </c>
      <c r="B31" s="604"/>
      <c r="C31" s="69"/>
      <c r="D31" s="70"/>
      <c r="E31" s="70"/>
      <c r="F31" s="71"/>
      <c r="Q31" s="73">
        <v>26</v>
      </c>
      <c r="R31" s="69">
        <v>17</v>
      </c>
      <c r="S31" s="73">
        <v>14</v>
      </c>
      <c r="T31" s="69">
        <v>20</v>
      </c>
      <c r="U31" s="69">
        <v>51</v>
      </c>
      <c r="V31" s="73">
        <v>38</v>
      </c>
      <c r="W31" s="124">
        <v>18</v>
      </c>
      <c r="X31" s="73">
        <v>14</v>
      </c>
      <c r="Y31" s="69">
        <v>10</v>
      </c>
      <c r="Z31" s="69">
        <v>29</v>
      </c>
      <c r="AB31" s="69">
        <v>28</v>
      </c>
      <c r="AC31" s="70">
        <v>21</v>
      </c>
      <c r="AD31" s="73">
        <v>14</v>
      </c>
      <c r="AE31" s="70">
        <v>20</v>
      </c>
      <c r="AF31" s="124">
        <v>51</v>
      </c>
      <c r="AG31" s="73">
        <v>38</v>
      </c>
      <c r="AH31" s="124">
        <v>23</v>
      </c>
      <c r="AI31" s="73">
        <v>15</v>
      </c>
      <c r="AJ31" s="124">
        <v>17</v>
      </c>
      <c r="AK31" s="70">
        <v>29</v>
      </c>
      <c r="AM31" s="73">
        <v>28</v>
      </c>
      <c r="AN31" s="124">
        <v>21</v>
      </c>
      <c r="AO31" s="73">
        <v>14</v>
      </c>
      <c r="AP31" s="70">
        <v>20</v>
      </c>
      <c r="AQ31" s="124">
        <v>51</v>
      </c>
      <c r="AR31" s="73">
        <v>47</v>
      </c>
      <c r="AS31" s="124">
        <v>23</v>
      </c>
      <c r="AT31" s="124">
        <v>15</v>
      </c>
      <c r="AU31" s="70">
        <v>17</v>
      </c>
      <c r="AV31" s="70">
        <v>29</v>
      </c>
      <c r="AX31" s="73">
        <v>30</v>
      </c>
      <c r="AY31" s="153">
        <v>16</v>
      </c>
      <c r="AZ31" s="73">
        <v>14</v>
      </c>
      <c r="BA31" s="71">
        <v>19</v>
      </c>
      <c r="BB31" s="124">
        <v>51</v>
      </c>
      <c r="BC31" s="73">
        <v>47</v>
      </c>
      <c r="BD31" s="124">
        <v>21</v>
      </c>
      <c r="BE31" s="124">
        <v>15</v>
      </c>
      <c r="BF31" s="71">
        <v>17</v>
      </c>
      <c r="BG31" s="71">
        <v>29</v>
      </c>
    </row>
    <row r="32" spans="1:59" ht="20.25" customHeight="1" x14ac:dyDescent="0.2">
      <c r="A32" s="591" t="s">
        <v>167</v>
      </c>
      <c r="B32" s="605"/>
      <c r="C32" s="69"/>
      <c r="D32" s="70"/>
      <c r="E32" s="70"/>
      <c r="F32" s="71"/>
      <c r="Q32" s="73">
        <v>12</v>
      </c>
      <c r="R32" s="72">
        <v>4</v>
      </c>
      <c r="S32" s="73">
        <v>3</v>
      </c>
      <c r="T32" s="72">
        <v>1</v>
      </c>
      <c r="U32" s="72">
        <v>11</v>
      </c>
      <c r="V32" s="73">
        <v>8</v>
      </c>
      <c r="W32" s="124">
        <v>3</v>
      </c>
      <c r="X32" s="73">
        <v>3</v>
      </c>
      <c r="Y32" s="72">
        <v>2</v>
      </c>
      <c r="Z32" s="72">
        <v>5</v>
      </c>
      <c r="AB32" s="72">
        <v>13</v>
      </c>
      <c r="AC32" s="73">
        <v>6</v>
      </c>
      <c r="AD32" s="73">
        <v>3</v>
      </c>
      <c r="AE32" s="73">
        <v>2</v>
      </c>
      <c r="AF32" s="124">
        <v>11</v>
      </c>
      <c r="AG32" s="73">
        <v>10</v>
      </c>
      <c r="AH32" s="124">
        <v>5</v>
      </c>
      <c r="AI32" s="73">
        <v>3</v>
      </c>
      <c r="AJ32" s="124">
        <v>4</v>
      </c>
      <c r="AK32" s="73">
        <v>6</v>
      </c>
      <c r="AM32" s="73">
        <v>13</v>
      </c>
      <c r="AN32" s="124">
        <v>5</v>
      </c>
      <c r="AO32" s="73">
        <v>3</v>
      </c>
      <c r="AP32" s="73">
        <v>6</v>
      </c>
      <c r="AQ32" s="124">
        <v>10</v>
      </c>
      <c r="AR32" s="73">
        <v>10</v>
      </c>
      <c r="AS32" s="124">
        <v>5</v>
      </c>
      <c r="AT32" s="124">
        <v>3</v>
      </c>
      <c r="AU32" s="73">
        <v>4</v>
      </c>
      <c r="AV32" s="73">
        <v>6</v>
      </c>
      <c r="AX32" s="73">
        <v>13</v>
      </c>
      <c r="AY32" s="154">
        <v>6</v>
      </c>
      <c r="AZ32" s="73">
        <v>6</v>
      </c>
      <c r="BA32" s="74">
        <v>6</v>
      </c>
      <c r="BB32" s="124">
        <v>10</v>
      </c>
      <c r="BC32" s="73">
        <v>10</v>
      </c>
      <c r="BD32" s="124">
        <v>5</v>
      </c>
      <c r="BE32" s="124">
        <v>3</v>
      </c>
      <c r="BF32" s="74">
        <v>4</v>
      </c>
      <c r="BG32" s="74">
        <v>6</v>
      </c>
    </row>
    <row r="33" spans="1:103" ht="20.25" customHeight="1" x14ac:dyDescent="0.2">
      <c r="A33" s="591" t="s">
        <v>168</v>
      </c>
      <c r="B33" s="605"/>
      <c r="C33" s="69"/>
      <c r="D33" s="70"/>
      <c r="E33" s="70"/>
      <c r="F33" s="71"/>
      <c r="Q33" s="73">
        <v>40</v>
      </c>
      <c r="R33" s="72">
        <v>28</v>
      </c>
      <c r="S33" s="73">
        <v>17</v>
      </c>
      <c r="T33" s="72">
        <v>22</v>
      </c>
      <c r="U33" s="72">
        <v>72</v>
      </c>
      <c r="V33" s="73">
        <v>51</v>
      </c>
      <c r="W33" s="124">
        <v>25</v>
      </c>
      <c r="X33" s="73">
        <v>15</v>
      </c>
      <c r="Y33" s="72">
        <v>17</v>
      </c>
      <c r="Z33" s="72">
        <v>33</v>
      </c>
      <c r="AB33" s="72">
        <v>38</v>
      </c>
      <c r="AC33" s="73">
        <v>30</v>
      </c>
      <c r="AD33" s="73">
        <v>17</v>
      </c>
      <c r="AE33" s="73">
        <v>23</v>
      </c>
      <c r="AF33" s="124">
        <v>72</v>
      </c>
      <c r="AG33" s="73">
        <v>57</v>
      </c>
      <c r="AH33" s="124">
        <v>22</v>
      </c>
      <c r="AI33" s="73">
        <v>15</v>
      </c>
      <c r="AJ33" s="124">
        <v>27</v>
      </c>
      <c r="AK33" s="73">
        <v>35</v>
      </c>
      <c r="AM33" s="73">
        <v>40</v>
      </c>
      <c r="AN33" s="124">
        <v>30</v>
      </c>
      <c r="AO33" s="73">
        <v>17</v>
      </c>
      <c r="AP33" s="73">
        <v>23</v>
      </c>
      <c r="AQ33" s="124">
        <v>79</v>
      </c>
      <c r="AR33" s="73">
        <v>58</v>
      </c>
      <c r="AS33" s="124">
        <v>22</v>
      </c>
      <c r="AT33" s="124">
        <v>15</v>
      </c>
      <c r="AU33" s="73">
        <v>27</v>
      </c>
      <c r="AV33" s="73">
        <v>35</v>
      </c>
      <c r="AX33" s="73">
        <v>49</v>
      </c>
      <c r="AY33" s="154">
        <v>30</v>
      </c>
      <c r="AZ33" s="73">
        <v>19</v>
      </c>
      <c r="BA33" s="74">
        <v>24</v>
      </c>
      <c r="BB33" s="124">
        <v>79</v>
      </c>
      <c r="BC33" s="73">
        <v>58</v>
      </c>
      <c r="BD33" s="124">
        <v>22</v>
      </c>
      <c r="BE33" s="124">
        <v>15</v>
      </c>
      <c r="BF33" s="74">
        <v>30</v>
      </c>
      <c r="BG33" s="74">
        <v>35</v>
      </c>
    </row>
    <row r="34" spans="1:103" ht="20.25" customHeight="1" x14ac:dyDescent="0.2">
      <c r="A34" s="591" t="s">
        <v>169</v>
      </c>
      <c r="B34" s="605"/>
      <c r="C34" s="69"/>
      <c r="D34" s="70"/>
      <c r="E34" s="70"/>
      <c r="F34" s="71"/>
      <c r="Q34" s="73">
        <v>36</v>
      </c>
      <c r="R34" s="72">
        <v>24</v>
      </c>
      <c r="S34" s="73">
        <v>17</v>
      </c>
      <c r="T34" s="72">
        <v>20</v>
      </c>
      <c r="U34" s="72">
        <v>82</v>
      </c>
      <c r="V34" s="73">
        <v>32</v>
      </c>
      <c r="W34" s="124">
        <v>26</v>
      </c>
      <c r="X34" s="73">
        <v>15</v>
      </c>
      <c r="Y34" s="72">
        <v>9</v>
      </c>
      <c r="Z34" s="72">
        <v>24</v>
      </c>
      <c r="AB34" s="72">
        <v>44</v>
      </c>
      <c r="AC34" s="73">
        <v>31</v>
      </c>
      <c r="AD34" s="73">
        <v>17</v>
      </c>
      <c r="AE34" s="73">
        <v>20</v>
      </c>
      <c r="AF34" s="124">
        <v>82</v>
      </c>
      <c r="AG34" s="73">
        <v>33</v>
      </c>
      <c r="AH34" s="124">
        <v>25</v>
      </c>
      <c r="AI34" s="73">
        <v>16</v>
      </c>
      <c r="AJ34" s="124">
        <v>12</v>
      </c>
      <c r="AK34" s="73">
        <v>25</v>
      </c>
      <c r="AM34" s="73">
        <v>44</v>
      </c>
      <c r="AN34" s="124">
        <v>31</v>
      </c>
      <c r="AO34" s="73">
        <v>17</v>
      </c>
      <c r="AP34" s="73">
        <v>20</v>
      </c>
      <c r="AQ34" s="124">
        <v>66</v>
      </c>
      <c r="AR34" s="73">
        <v>34</v>
      </c>
      <c r="AS34" s="124">
        <v>25</v>
      </c>
      <c r="AT34" s="124">
        <v>16</v>
      </c>
      <c r="AU34" s="73">
        <v>18</v>
      </c>
      <c r="AV34" s="73">
        <v>25</v>
      </c>
      <c r="AX34" s="73">
        <v>52</v>
      </c>
      <c r="AY34" s="154">
        <v>29</v>
      </c>
      <c r="AZ34" s="73">
        <v>15</v>
      </c>
      <c r="BA34" s="74">
        <v>20</v>
      </c>
      <c r="BB34" s="124">
        <v>66</v>
      </c>
      <c r="BC34" s="73">
        <v>35</v>
      </c>
      <c r="BD34" s="124">
        <v>24</v>
      </c>
      <c r="BE34" s="124">
        <v>16</v>
      </c>
      <c r="BF34" s="74">
        <v>19</v>
      </c>
      <c r="BG34" s="74">
        <v>25</v>
      </c>
    </row>
    <row r="35" spans="1:103" ht="20.25" customHeight="1" x14ac:dyDescent="0.2">
      <c r="A35" s="591" t="s">
        <v>170</v>
      </c>
      <c r="B35" s="605"/>
      <c r="C35" s="69"/>
      <c r="D35" s="70"/>
      <c r="E35" s="70"/>
      <c r="F35" s="71"/>
      <c r="Q35" s="73">
        <v>8</v>
      </c>
      <c r="R35" s="72">
        <v>4</v>
      </c>
      <c r="S35" s="73">
        <v>0</v>
      </c>
      <c r="T35" s="72">
        <v>1</v>
      </c>
      <c r="U35" s="72">
        <v>9</v>
      </c>
      <c r="V35" s="73">
        <v>2</v>
      </c>
      <c r="W35" s="124">
        <v>0</v>
      </c>
      <c r="X35" s="73">
        <v>0</v>
      </c>
      <c r="Y35" s="72">
        <v>2</v>
      </c>
      <c r="Z35" s="72">
        <v>1</v>
      </c>
      <c r="AB35" s="72">
        <v>3</v>
      </c>
      <c r="AC35" s="73">
        <v>5</v>
      </c>
      <c r="AD35" s="73">
        <v>0</v>
      </c>
      <c r="AE35" s="73">
        <v>1</v>
      </c>
      <c r="AF35" s="124">
        <v>9</v>
      </c>
      <c r="AG35" s="73">
        <v>3</v>
      </c>
      <c r="AH35" s="124">
        <v>1</v>
      </c>
      <c r="AI35" s="73">
        <v>1</v>
      </c>
      <c r="AJ35" s="124">
        <v>2</v>
      </c>
      <c r="AK35" s="73">
        <v>1</v>
      </c>
      <c r="AM35" s="73">
        <v>3</v>
      </c>
      <c r="AN35" s="124">
        <v>5</v>
      </c>
      <c r="AO35" s="73">
        <v>0</v>
      </c>
      <c r="AP35" s="73">
        <v>1</v>
      </c>
      <c r="AQ35" s="124">
        <v>9</v>
      </c>
      <c r="AR35" s="73">
        <v>3</v>
      </c>
      <c r="AS35" s="124">
        <v>1</v>
      </c>
      <c r="AT35" s="124">
        <v>1</v>
      </c>
      <c r="AU35" s="73">
        <v>3</v>
      </c>
      <c r="AV35" s="73">
        <v>1</v>
      </c>
      <c r="AX35" s="73">
        <v>7</v>
      </c>
      <c r="AY35" s="154">
        <v>5</v>
      </c>
      <c r="AZ35" s="73">
        <v>1</v>
      </c>
      <c r="BA35" s="74">
        <v>1</v>
      </c>
      <c r="BB35" s="124">
        <v>9</v>
      </c>
      <c r="BC35" s="73">
        <v>3</v>
      </c>
      <c r="BD35" s="124">
        <v>1</v>
      </c>
      <c r="BE35" s="124">
        <v>1</v>
      </c>
      <c r="BF35" s="74">
        <v>4</v>
      </c>
      <c r="BG35" s="74">
        <v>1</v>
      </c>
    </row>
    <row r="36" spans="1:103" ht="20.25" customHeight="1" x14ac:dyDescent="0.2">
      <c r="A36" s="294" t="s">
        <v>193</v>
      </c>
      <c r="B36" s="295"/>
      <c r="C36" s="69"/>
      <c r="D36" s="70"/>
      <c r="E36" s="70"/>
      <c r="F36" s="71"/>
      <c r="Q36" s="73">
        <v>3</v>
      </c>
      <c r="R36" s="86">
        <v>0</v>
      </c>
      <c r="S36" s="73">
        <v>5</v>
      </c>
      <c r="T36" s="86">
        <v>0</v>
      </c>
      <c r="U36" s="86">
        <v>1</v>
      </c>
      <c r="V36" s="73">
        <v>3</v>
      </c>
      <c r="W36" s="124">
        <v>4</v>
      </c>
      <c r="X36" s="73">
        <v>0</v>
      </c>
      <c r="Y36" s="86">
        <v>7</v>
      </c>
      <c r="Z36" s="86">
        <v>1</v>
      </c>
      <c r="AB36" s="86">
        <v>6</v>
      </c>
      <c r="AC36" s="73">
        <v>0</v>
      </c>
      <c r="AD36" s="73">
        <v>5</v>
      </c>
      <c r="AE36" s="73">
        <v>0</v>
      </c>
      <c r="AF36" s="124">
        <v>1</v>
      </c>
      <c r="AG36" s="73">
        <v>4</v>
      </c>
      <c r="AH36" s="124">
        <v>6</v>
      </c>
      <c r="AI36" s="73">
        <v>0</v>
      </c>
      <c r="AJ36" s="124">
        <v>7</v>
      </c>
      <c r="AK36" s="73">
        <v>1</v>
      </c>
      <c r="AM36" s="73">
        <v>6</v>
      </c>
      <c r="AN36" s="124">
        <v>0</v>
      </c>
      <c r="AO36" s="73">
        <v>5</v>
      </c>
      <c r="AP36" s="138">
        <v>0</v>
      </c>
      <c r="AQ36" s="124">
        <v>2</v>
      </c>
      <c r="AR36" s="73">
        <v>4</v>
      </c>
      <c r="AS36" s="124">
        <v>6</v>
      </c>
      <c r="AT36" s="124">
        <v>0</v>
      </c>
      <c r="AU36" s="138">
        <v>9</v>
      </c>
      <c r="AV36" s="73">
        <v>1</v>
      </c>
      <c r="AX36" s="73">
        <v>7</v>
      </c>
      <c r="AY36" s="155">
        <v>1</v>
      </c>
      <c r="AZ36" s="73">
        <v>5</v>
      </c>
      <c r="BA36" s="87">
        <v>0</v>
      </c>
      <c r="BB36" s="124">
        <v>2</v>
      </c>
      <c r="BC36" s="73">
        <v>5</v>
      </c>
      <c r="BD36" s="124">
        <v>8</v>
      </c>
      <c r="BE36" s="124">
        <v>0</v>
      </c>
      <c r="BF36" s="87">
        <v>10</v>
      </c>
      <c r="BG36" s="87">
        <v>1</v>
      </c>
    </row>
    <row r="37" spans="1:103" ht="20.25" customHeight="1" thickBot="1" x14ac:dyDescent="0.25">
      <c r="A37" s="621" t="s">
        <v>166</v>
      </c>
      <c r="B37" s="622"/>
      <c r="C37" s="69"/>
      <c r="D37" s="70"/>
      <c r="E37" s="70"/>
      <c r="F37" s="71"/>
      <c r="Q37" s="73">
        <v>211</v>
      </c>
      <c r="R37" s="75">
        <v>144</v>
      </c>
      <c r="S37" s="73">
        <v>64</v>
      </c>
      <c r="T37" s="75">
        <v>55</v>
      </c>
      <c r="U37" s="75">
        <v>192</v>
      </c>
      <c r="V37" s="73">
        <v>160</v>
      </c>
      <c r="W37" s="124">
        <v>53</v>
      </c>
      <c r="X37" s="73">
        <v>65</v>
      </c>
      <c r="Y37" s="75">
        <v>86</v>
      </c>
      <c r="Z37" s="75">
        <v>80</v>
      </c>
      <c r="AB37" s="75">
        <v>206</v>
      </c>
      <c r="AC37" s="76">
        <v>149</v>
      </c>
      <c r="AD37" s="73">
        <v>64</v>
      </c>
      <c r="AE37" s="76">
        <v>54</v>
      </c>
      <c r="AF37" s="124">
        <v>192</v>
      </c>
      <c r="AG37" s="73">
        <v>160</v>
      </c>
      <c r="AH37" s="124">
        <v>84</v>
      </c>
      <c r="AI37" s="73">
        <v>65</v>
      </c>
      <c r="AJ37" s="124">
        <v>86</v>
      </c>
      <c r="AK37" s="76">
        <v>81</v>
      </c>
      <c r="AM37" s="73">
        <v>212</v>
      </c>
      <c r="AN37" s="124">
        <v>149</v>
      </c>
      <c r="AO37" s="73">
        <v>64</v>
      </c>
      <c r="AP37" s="76">
        <v>62</v>
      </c>
      <c r="AQ37" s="124">
        <v>155</v>
      </c>
      <c r="AR37" s="73">
        <v>163</v>
      </c>
      <c r="AS37" s="124">
        <v>84</v>
      </c>
      <c r="AT37" s="124">
        <v>65</v>
      </c>
      <c r="AU37" s="76">
        <v>99</v>
      </c>
      <c r="AV37" s="76">
        <v>81</v>
      </c>
      <c r="AX37" s="73">
        <v>229</v>
      </c>
      <c r="AY37" s="156">
        <v>155</v>
      </c>
      <c r="AZ37" s="73">
        <v>52</v>
      </c>
      <c r="BA37" s="77">
        <v>62</v>
      </c>
      <c r="BB37" s="124">
        <v>155</v>
      </c>
      <c r="BC37" s="73">
        <v>177</v>
      </c>
      <c r="BD37" s="124">
        <v>94</v>
      </c>
      <c r="BE37" s="124">
        <v>65</v>
      </c>
      <c r="BF37" s="77">
        <v>99</v>
      </c>
      <c r="BG37" s="77">
        <v>81</v>
      </c>
    </row>
    <row r="38" spans="1:103" ht="13.5" thickBot="1" x14ac:dyDescent="0.25"/>
    <row r="39" spans="1:103" ht="16.5" thickBot="1" x14ac:dyDescent="0.25">
      <c r="A39" s="608" t="s">
        <v>161</v>
      </c>
      <c r="B39" s="609"/>
      <c r="C39" s="609"/>
      <c r="D39" s="609"/>
      <c r="E39" s="609"/>
      <c r="F39" s="610"/>
    </row>
    <row r="40" spans="1:103" ht="15.75" thickBot="1" x14ac:dyDescent="0.25">
      <c r="A40" s="611" t="s">
        <v>104</v>
      </c>
      <c r="B40" s="612"/>
      <c r="C40" s="284" t="s">
        <v>92</v>
      </c>
      <c r="D40" s="285" t="s">
        <v>130</v>
      </c>
      <c r="E40" s="285" t="s">
        <v>137</v>
      </c>
      <c r="F40" s="275" t="s">
        <v>93</v>
      </c>
      <c r="P40" s="56" t="s">
        <v>261</v>
      </c>
      <c r="BC40" s="166"/>
      <c r="BD40" s="166"/>
    </row>
    <row r="41" spans="1:103" ht="20.25" customHeight="1" x14ac:dyDescent="0.2">
      <c r="A41" s="603" t="s">
        <v>136</v>
      </c>
      <c r="B41" s="604"/>
      <c r="C41" s="132"/>
      <c r="D41" s="133"/>
      <c r="E41" s="133"/>
      <c r="F41" s="134"/>
      <c r="Q41" s="150">
        <v>249947.67</v>
      </c>
      <c r="R41" s="97">
        <v>546288</v>
      </c>
      <c r="S41" s="124">
        <v>0</v>
      </c>
      <c r="T41" s="124">
        <v>0</v>
      </c>
      <c r="U41" s="97">
        <v>533712.11579999991</v>
      </c>
      <c r="V41" s="97">
        <f>80130+165478.5+24000</f>
        <v>269608.5</v>
      </c>
      <c r="W41" s="124">
        <v>4062</v>
      </c>
      <c r="X41" s="97"/>
      <c r="Y41" s="97">
        <v>32868.724999999999</v>
      </c>
      <c r="Z41" s="97">
        <v>1549730</v>
      </c>
      <c r="AB41" s="98">
        <v>249947.67</v>
      </c>
      <c r="AC41" s="98">
        <v>525986.80000000005</v>
      </c>
      <c r="AD41" s="98">
        <v>0</v>
      </c>
      <c r="AE41" s="98">
        <v>0</v>
      </c>
      <c r="AF41" s="98">
        <v>604873.73123999988</v>
      </c>
      <c r="AG41" s="98">
        <f>171185.5+178070.96+44394.88+432362</f>
        <v>826013.34</v>
      </c>
      <c r="AH41" s="98">
        <v>416463.93</v>
      </c>
      <c r="AI41" s="98"/>
      <c r="AJ41" s="98"/>
      <c r="AK41" s="98">
        <v>1169456</v>
      </c>
      <c r="AM41" s="98">
        <v>29956</v>
      </c>
      <c r="AN41" s="124">
        <v>900218</v>
      </c>
      <c r="AO41" s="124">
        <v>0</v>
      </c>
      <c r="AP41" s="124">
        <v>0</v>
      </c>
      <c r="AQ41" s="124">
        <v>640454.53895999992</v>
      </c>
      <c r="AR41" s="98">
        <v>396210.92</v>
      </c>
      <c r="AS41" s="124">
        <v>902618.29</v>
      </c>
      <c r="AT41" s="124"/>
      <c r="AU41" s="98"/>
      <c r="AV41" s="124">
        <v>0</v>
      </c>
      <c r="AX41" s="167">
        <v>105000</v>
      </c>
      <c r="AY41" s="167">
        <v>156700.4</v>
      </c>
      <c r="AZ41" s="166">
        <v>0</v>
      </c>
      <c r="BA41" s="166">
        <v>0</v>
      </c>
      <c r="BB41" s="166">
        <v>0</v>
      </c>
      <c r="BC41" s="166">
        <v>498943.62</v>
      </c>
      <c r="BD41" s="166">
        <v>2809136.95</v>
      </c>
      <c r="BE41" s="166">
        <v>0</v>
      </c>
      <c r="BF41" s="166">
        <v>0</v>
      </c>
      <c r="BG41" s="166">
        <v>0</v>
      </c>
    </row>
    <row r="42" spans="1:103" ht="20.25" customHeight="1" x14ac:dyDescent="0.2">
      <c r="A42" s="603" t="s">
        <v>91</v>
      </c>
      <c r="B42" s="604"/>
      <c r="C42" s="132"/>
      <c r="D42" s="133"/>
      <c r="E42" s="133"/>
      <c r="F42" s="134"/>
      <c r="Q42" s="150">
        <v>156611.66</v>
      </c>
      <c r="R42" s="97">
        <v>2190</v>
      </c>
      <c r="S42" s="124">
        <v>0</v>
      </c>
      <c r="T42" s="124">
        <v>0</v>
      </c>
      <c r="U42" s="97">
        <v>161458.08731999999</v>
      </c>
      <c r="V42" s="97">
        <f>28665+45387.6+35070.5</f>
        <v>109123.1</v>
      </c>
      <c r="W42" s="124">
        <v>20613.59</v>
      </c>
      <c r="X42" s="97">
        <v>10527.5</v>
      </c>
      <c r="Y42" s="97">
        <v>28828</v>
      </c>
      <c r="Z42" s="97">
        <v>31682</v>
      </c>
      <c r="AB42" s="98">
        <v>57685.83</v>
      </c>
      <c r="AC42" s="98">
        <v>8760</v>
      </c>
      <c r="AD42" s="98">
        <v>0</v>
      </c>
      <c r="AE42" s="98">
        <v>0</v>
      </c>
      <c r="AF42" s="98">
        <v>182985.83229599998</v>
      </c>
      <c r="AG42" s="98">
        <f>57662+59083.58+37719.65</f>
        <v>154465.23000000001</v>
      </c>
      <c r="AH42" s="98">
        <v>476902.78</v>
      </c>
      <c r="AI42" s="98">
        <v>1026</v>
      </c>
      <c r="AJ42" s="98">
        <v>28429</v>
      </c>
      <c r="AK42" s="98">
        <v>204399</v>
      </c>
      <c r="AM42" s="98">
        <v>128272.82</v>
      </c>
      <c r="AN42" s="124">
        <v>4760</v>
      </c>
      <c r="AO42" s="124">
        <v>0</v>
      </c>
      <c r="AP42" s="124">
        <v>0</v>
      </c>
      <c r="AQ42" s="124">
        <v>193749.704784</v>
      </c>
      <c r="AR42" s="98">
        <v>126999</v>
      </c>
      <c r="AS42" s="124">
        <v>286570.14999999997</v>
      </c>
      <c r="AT42" s="124">
        <v>10801</v>
      </c>
      <c r="AU42" s="98">
        <v>30702.5</v>
      </c>
      <c r="AV42" s="124">
        <v>0</v>
      </c>
      <c r="AX42" s="98">
        <v>38263</v>
      </c>
      <c r="AY42" s="157">
        <v>15000</v>
      </c>
      <c r="AZ42" s="124">
        <v>0</v>
      </c>
      <c r="BA42" s="124">
        <v>0</v>
      </c>
      <c r="BB42" s="99">
        <v>0</v>
      </c>
      <c r="BC42" s="99">
        <v>73086.5</v>
      </c>
      <c r="BD42" s="124">
        <v>495284.33999999997</v>
      </c>
      <c r="BE42" s="124">
        <v>11599.2</v>
      </c>
      <c r="BF42" s="99">
        <v>25535.7</v>
      </c>
      <c r="BG42" s="124">
        <v>0</v>
      </c>
    </row>
    <row r="43" spans="1:103" ht="20.25" customHeight="1" thickBot="1" x14ac:dyDescent="0.25">
      <c r="A43" s="290" t="s">
        <v>172</v>
      </c>
      <c r="B43" s="291"/>
      <c r="C43" s="132"/>
      <c r="D43" s="133"/>
      <c r="E43" s="133"/>
      <c r="F43" s="134"/>
      <c r="Q43" s="150">
        <v>423360</v>
      </c>
      <c r="R43" s="100">
        <v>388504</v>
      </c>
      <c r="S43" s="124">
        <v>0</v>
      </c>
      <c r="T43" s="124">
        <v>0</v>
      </c>
      <c r="U43" s="100">
        <v>812900</v>
      </c>
      <c r="V43" s="100">
        <v>464489</v>
      </c>
      <c r="W43" s="124">
        <v>0</v>
      </c>
      <c r="X43" s="103">
        <v>109051</v>
      </c>
      <c r="Y43" s="100">
        <v>253055.5</v>
      </c>
      <c r="Z43" s="100">
        <v>260597</v>
      </c>
      <c r="AB43" s="98">
        <v>530937</v>
      </c>
      <c r="AC43" s="98">
        <v>515125.9</v>
      </c>
      <c r="AD43" s="98">
        <v>0</v>
      </c>
      <c r="AE43" s="98">
        <v>0</v>
      </c>
      <c r="AF43" s="98">
        <v>1277389</v>
      </c>
      <c r="AG43" s="98">
        <f>139015+603346</f>
        <v>742361</v>
      </c>
      <c r="AH43" s="98">
        <v>0</v>
      </c>
      <c r="AI43" s="98">
        <v>133578.5</v>
      </c>
      <c r="AJ43" s="150">
        <v>253055.5</v>
      </c>
      <c r="AK43" s="150">
        <v>390376</v>
      </c>
      <c r="AM43" s="101">
        <v>636245</v>
      </c>
      <c r="AN43" s="124">
        <v>600000</v>
      </c>
      <c r="AO43" s="124">
        <v>0</v>
      </c>
      <c r="AP43" s="124">
        <v>0</v>
      </c>
      <c r="AQ43" s="124"/>
      <c r="AR43" s="116">
        <v>1011621</v>
      </c>
      <c r="AS43" s="124">
        <v>0</v>
      </c>
      <c r="AT43" s="124">
        <v>210587</v>
      </c>
      <c r="AU43" s="101">
        <v>169.07300000000001</v>
      </c>
      <c r="AV43" s="124">
        <v>0</v>
      </c>
      <c r="AX43" s="98">
        <v>648999</v>
      </c>
      <c r="AY43" s="158">
        <v>597465</v>
      </c>
      <c r="AZ43" s="124">
        <v>0</v>
      </c>
      <c r="BA43" s="124">
        <v>0</v>
      </c>
      <c r="BB43" s="102">
        <v>0</v>
      </c>
      <c r="BC43" s="102">
        <v>1920908</v>
      </c>
      <c r="BD43" s="124">
        <v>0</v>
      </c>
      <c r="BE43" s="124">
        <v>215824</v>
      </c>
      <c r="BF43" s="102">
        <v>173678</v>
      </c>
      <c r="BG43" s="124">
        <v>0</v>
      </c>
    </row>
    <row r="44" spans="1:103" ht="20.25" customHeight="1" thickBot="1" x14ac:dyDescent="0.25">
      <c r="A44" s="634" t="s">
        <v>159</v>
      </c>
      <c r="B44" s="635"/>
      <c r="C44" s="318"/>
      <c r="D44" s="319"/>
      <c r="E44" s="319"/>
      <c r="F44" s="320"/>
      <c r="Q44" s="150">
        <v>0</v>
      </c>
      <c r="R44" s="103">
        <v>0</v>
      </c>
      <c r="S44" s="124">
        <v>0</v>
      </c>
      <c r="T44" s="124">
        <v>0</v>
      </c>
      <c r="U44" s="103">
        <v>495260.8779599999</v>
      </c>
      <c r="V44" s="103"/>
      <c r="W44" s="124">
        <v>0</v>
      </c>
      <c r="X44" s="143"/>
      <c r="Y44" s="103">
        <v>0</v>
      </c>
      <c r="Z44" s="103">
        <v>75139</v>
      </c>
      <c r="AB44" s="98">
        <v>0</v>
      </c>
      <c r="AC44" s="98">
        <v>34021.25</v>
      </c>
      <c r="AD44" s="98">
        <v>0</v>
      </c>
      <c r="AE44" s="98">
        <v>0</v>
      </c>
      <c r="AF44" s="98">
        <v>561295.66168799985</v>
      </c>
      <c r="AG44" s="98"/>
      <c r="AH44" s="98">
        <v>986784.05999999994</v>
      </c>
      <c r="AI44" s="98"/>
      <c r="AJ44" s="98">
        <v>0</v>
      </c>
      <c r="AK44" s="98"/>
      <c r="AM44" s="104">
        <v>504073.07</v>
      </c>
      <c r="AN44" s="124">
        <v>342000</v>
      </c>
      <c r="AO44" s="124">
        <v>0</v>
      </c>
      <c r="AP44" s="124">
        <v>0</v>
      </c>
      <c r="AQ44" s="124">
        <v>594313.05355199985</v>
      </c>
      <c r="AR44" s="104"/>
      <c r="AS44" s="124">
        <v>818785.97</v>
      </c>
      <c r="AT44" s="124">
        <v>355640</v>
      </c>
      <c r="AU44" s="104">
        <v>0</v>
      </c>
      <c r="AV44" s="124">
        <v>0</v>
      </c>
      <c r="AX44" s="98">
        <v>801097</v>
      </c>
      <c r="AY44" s="159">
        <v>0</v>
      </c>
      <c r="AZ44" s="124">
        <v>0</v>
      </c>
      <c r="BA44" s="124">
        <v>0</v>
      </c>
      <c r="BB44" s="105">
        <v>0</v>
      </c>
      <c r="BC44" s="105"/>
      <c r="BD44" s="124">
        <v>1600746.24</v>
      </c>
      <c r="BE44" s="124">
        <v>244513.7</v>
      </c>
      <c r="BF44" s="105">
        <v>0</v>
      </c>
      <c r="BG44" s="124">
        <v>0</v>
      </c>
      <c r="BT44" s="44" t="s">
        <v>62</v>
      </c>
    </row>
    <row r="45" spans="1:103" ht="21.75" customHeight="1" thickBot="1" x14ac:dyDescent="0.25">
      <c r="C45" s="321">
        <f>SUM(C41:C44)</f>
        <v>0</v>
      </c>
      <c r="D45" s="322">
        <f>SUM(D41:D44)</f>
        <v>0</v>
      </c>
      <c r="E45" s="322">
        <f>SUM(E41:E44)</f>
        <v>0</v>
      </c>
      <c r="F45" s="323">
        <f>SUM(F41:F44)</f>
        <v>0</v>
      </c>
      <c r="R45" s="147">
        <f>SUM(R41:R44)</f>
        <v>936982</v>
      </c>
      <c r="U45" s="147">
        <v>2003331.0810799999</v>
      </c>
      <c r="V45" s="120">
        <f>SUM(V41:V44)</f>
        <v>843220.6</v>
      </c>
      <c r="W45" s="44">
        <v>24675.59</v>
      </c>
      <c r="Y45" s="147">
        <f>SUM(Y41:Y44)</f>
        <v>314752.22499999998</v>
      </c>
      <c r="Z45" s="147">
        <v>1917148</v>
      </c>
      <c r="AB45" s="144">
        <f>SUM(AB41:AB44)</f>
        <v>838570.5</v>
      </c>
      <c r="AC45" s="144">
        <f>SUM(AC41:AC44)</f>
        <v>1083893.9500000002</v>
      </c>
      <c r="AD45" s="144">
        <f t="shared" ref="AD45:AJ45" si="1">SUM(AD41:AD44)</f>
        <v>0</v>
      </c>
      <c r="AE45" s="144">
        <f t="shared" si="1"/>
        <v>0</v>
      </c>
      <c r="AF45" s="144">
        <f t="shared" si="1"/>
        <v>2626544.2252239999</v>
      </c>
      <c r="AG45" s="144">
        <f t="shared" si="1"/>
        <v>1722839.5699999998</v>
      </c>
      <c r="AH45" s="144">
        <f t="shared" si="1"/>
        <v>1880150.77</v>
      </c>
      <c r="AI45" s="144">
        <f t="shared" si="1"/>
        <v>134604.5</v>
      </c>
      <c r="AJ45" s="144">
        <f t="shared" si="1"/>
        <v>281484.5</v>
      </c>
      <c r="AK45" s="144">
        <v>1764231</v>
      </c>
      <c r="AN45" s="44">
        <v>1846978</v>
      </c>
      <c r="AQ45" s="44">
        <v>1428517.2972959997</v>
      </c>
      <c r="AR45" s="121">
        <f>SUM(AR41:AR44)</f>
        <v>1534830.92</v>
      </c>
      <c r="AS45" s="44">
        <v>2007974.41</v>
      </c>
      <c r="AT45" s="44">
        <v>577028</v>
      </c>
      <c r="AU45" s="144">
        <f>SUM(AU41:AU44)</f>
        <v>30871.573</v>
      </c>
      <c r="AV45" s="44">
        <v>0</v>
      </c>
      <c r="AY45" s="148">
        <f>SUM(AY41:AY44)</f>
        <v>769165.4</v>
      </c>
      <c r="BB45" s="148">
        <f>SUM(BB41:BB44)</f>
        <v>0</v>
      </c>
      <c r="BC45" s="122">
        <f>SUM(BC41:BC44)</f>
        <v>2492938.12</v>
      </c>
      <c r="BD45" s="44">
        <v>4905167.53</v>
      </c>
      <c r="BE45" s="44">
        <v>471936.9</v>
      </c>
      <c r="BF45" s="148">
        <f>SUM(BF41:BF44)</f>
        <v>199213.7</v>
      </c>
      <c r="BG45" s="44">
        <v>0</v>
      </c>
      <c r="BI45" s="44" t="s">
        <v>61</v>
      </c>
      <c r="CE45" s="44" t="s">
        <v>63</v>
      </c>
      <c r="CP45" s="44" t="s">
        <v>64</v>
      </c>
    </row>
    <row r="46" spans="1:103" ht="13.5" thickBot="1" x14ac:dyDescent="0.25"/>
    <row r="47" spans="1:103" ht="16.5" thickBot="1" x14ac:dyDescent="0.25">
      <c r="A47" s="608" t="s">
        <v>189</v>
      </c>
      <c r="B47" s="609"/>
      <c r="C47" s="609"/>
      <c r="D47" s="609"/>
      <c r="E47" s="609"/>
      <c r="F47" s="609"/>
      <c r="G47" s="609"/>
      <c r="H47" s="609"/>
      <c r="I47" s="610"/>
      <c r="Q47" s="123" t="s">
        <v>71</v>
      </c>
      <c r="R47" s="123" t="s">
        <v>243</v>
      </c>
      <c r="S47" s="123" t="s">
        <v>244</v>
      </c>
      <c r="T47" s="123" t="s">
        <v>245</v>
      </c>
      <c r="U47" s="123" t="s">
        <v>246</v>
      </c>
      <c r="V47" s="123" t="s">
        <v>247</v>
      </c>
      <c r="W47" s="123" t="s">
        <v>250</v>
      </c>
      <c r="X47" s="123" t="s">
        <v>251</v>
      </c>
      <c r="Y47" s="123" t="s">
        <v>252</v>
      </c>
      <c r="Z47" s="123" t="s">
        <v>253</v>
      </c>
      <c r="AB47" s="123" t="s">
        <v>71</v>
      </c>
      <c r="AC47" s="123" t="s">
        <v>243</v>
      </c>
      <c r="AD47" s="123" t="s">
        <v>244</v>
      </c>
      <c r="AE47" s="123" t="s">
        <v>245</v>
      </c>
      <c r="AF47" s="123" t="s">
        <v>246</v>
      </c>
      <c r="AG47" s="123" t="s">
        <v>247</v>
      </c>
      <c r="AH47" s="123" t="s">
        <v>250</v>
      </c>
      <c r="AI47" s="123" t="s">
        <v>251</v>
      </c>
      <c r="AJ47" s="123" t="s">
        <v>252</v>
      </c>
      <c r="AK47" s="123" t="s">
        <v>253</v>
      </c>
      <c r="AM47" s="123" t="s">
        <v>71</v>
      </c>
      <c r="AN47" s="123" t="s">
        <v>243</v>
      </c>
      <c r="AO47" s="123" t="s">
        <v>244</v>
      </c>
      <c r="AP47" s="123" t="s">
        <v>245</v>
      </c>
      <c r="AQ47" s="123" t="s">
        <v>246</v>
      </c>
      <c r="AR47" s="123" t="s">
        <v>247</v>
      </c>
      <c r="AS47" s="123" t="s">
        <v>250</v>
      </c>
      <c r="AT47" s="123" t="s">
        <v>251</v>
      </c>
      <c r="AU47" s="123" t="s">
        <v>252</v>
      </c>
      <c r="AV47" s="123" t="s">
        <v>253</v>
      </c>
      <c r="AX47" s="123" t="s">
        <v>71</v>
      </c>
      <c r="AY47" s="123" t="s">
        <v>243</v>
      </c>
      <c r="AZ47" s="123" t="s">
        <v>244</v>
      </c>
      <c r="BA47" s="123" t="s">
        <v>245</v>
      </c>
      <c r="BB47" s="123" t="s">
        <v>246</v>
      </c>
      <c r="BC47" s="123" t="s">
        <v>247</v>
      </c>
      <c r="BD47" s="123" t="s">
        <v>250</v>
      </c>
      <c r="BE47" s="123" t="s">
        <v>251</v>
      </c>
      <c r="BF47" s="123" t="s">
        <v>252</v>
      </c>
      <c r="BG47" s="123" t="s">
        <v>253</v>
      </c>
      <c r="BI47" s="123" t="s">
        <v>71</v>
      </c>
      <c r="BJ47" s="123" t="s">
        <v>243</v>
      </c>
      <c r="BK47" s="123" t="s">
        <v>244</v>
      </c>
      <c r="BL47" s="123" t="s">
        <v>245</v>
      </c>
      <c r="BM47" s="123" t="s">
        <v>246</v>
      </c>
      <c r="BN47" s="123" t="s">
        <v>247</v>
      </c>
      <c r="BO47" s="123" t="s">
        <v>250</v>
      </c>
      <c r="BP47" s="123" t="s">
        <v>251</v>
      </c>
      <c r="BQ47" s="123" t="s">
        <v>252</v>
      </c>
      <c r="BR47" s="123" t="s">
        <v>253</v>
      </c>
      <c r="BT47" s="123" t="s">
        <v>71</v>
      </c>
      <c r="BU47" s="123" t="s">
        <v>243</v>
      </c>
      <c r="BV47" s="123" t="s">
        <v>244</v>
      </c>
      <c r="BW47" s="123" t="s">
        <v>245</v>
      </c>
      <c r="BX47" s="123" t="s">
        <v>246</v>
      </c>
      <c r="BY47" s="123" t="s">
        <v>247</v>
      </c>
      <c r="BZ47" s="123" t="s">
        <v>250</v>
      </c>
      <c r="CA47" s="123" t="s">
        <v>251</v>
      </c>
      <c r="CB47" s="123" t="s">
        <v>252</v>
      </c>
      <c r="CC47" s="123" t="s">
        <v>253</v>
      </c>
      <c r="CE47" s="123" t="s">
        <v>71</v>
      </c>
      <c r="CF47" s="123" t="s">
        <v>243</v>
      </c>
      <c r="CG47" s="123" t="s">
        <v>244</v>
      </c>
      <c r="CH47" s="123" t="s">
        <v>245</v>
      </c>
      <c r="CI47" s="123" t="s">
        <v>246</v>
      </c>
      <c r="CJ47" s="123" t="s">
        <v>247</v>
      </c>
      <c r="CK47" s="123" t="s">
        <v>250</v>
      </c>
      <c r="CL47" s="123" t="s">
        <v>251</v>
      </c>
      <c r="CM47" s="123" t="s">
        <v>252</v>
      </c>
      <c r="CN47" s="123" t="s">
        <v>253</v>
      </c>
      <c r="CP47" s="123" t="s">
        <v>71</v>
      </c>
      <c r="CQ47" s="123" t="s">
        <v>243</v>
      </c>
      <c r="CR47" s="123" t="s">
        <v>244</v>
      </c>
      <c r="CS47" s="123" t="s">
        <v>245</v>
      </c>
      <c r="CT47" s="123" t="s">
        <v>246</v>
      </c>
      <c r="CU47" s="123" t="s">
        <v>247</v>
      </c>
      <c r="CV47" s="123" t="s">
        <v>250</v>
      </c>
      <c r="CW47" s="123" t="s">
        <v>251</v>
      </c>
      <c r="CX47" s="123" t="s">
        <v>252</v>
      </c>
      <c r="CY47" s="123" t="s">
        <v>253</v>
      </c>
    </row>
    <row r="48" spans="1:103" ht="18" customHeight="1" x14ac:dyDescent="0.2">
      <c r="A48" s="613" t="s">
        <v>105</v>
      </c>
      <c r="B48" s="615">
        <v>2022</v>
      </c>
      <c r="C48" s="616"/>
      <c r="D48" s="616"/>
      <c r="E48" s="617"/>
      <c r="F48" s="615">
        <v>2023</v>
      </c>
      <c r="G48" s="616"/>
      <c r="H48" s="616"/>
      <c r="I48" s="617"/>
    </row>
    <row r="49" spans="1:103" ht="15.75" thickBot="1" x14ac:dyDescent="0.25">
      <c r="A49" s="614"/>
      <c r="B49" s="284" t="s">
        <v>92</v>
      </c>
      <c r="C49" s="285" t="s">
        <v>130</v>
      </c>
      <c r="D49" s="285" t="s">
        <v>94</v>
      </c>
      <c r="E49" s="275" t="s">
        <v>93</v>
      </c>
      <c r="F49" s="284" t="s">
        <v>92</v>
      </c>
      <c r="G49" s="285" t="s">
        <v>130</v>
      </c>
      <c r="H49" s="285" t="s">
        <v>94</v>
      </c>
      <c r="I49" s="275" t="s">
        <v>93</v>
      </c>
      <c r="Q49" s="56" t="s">
        <v>263</v>
      </c>
      <c r="BI49" s="56" t="s">
        <v>265</v>
      </c>
    </row>
    <row r="50" spans="1:103" ht="21.75" customHeight="1" x14ac:dyDescent="0.2">
      <c r="A50" s="292" t="s">
        <v>190</v>
      </c>
      <c r="B50" s="70"/>
      <c r="C50" s="70"/>
      <c r="D50" s="70"/>
      <c r="E50" s="71"/>
      <c r="F50" s="70"/>
      <c r="G50" s="80"/>
      <c r="H50" s="305"/>
      <c r="I50" s="306"/>
      <c r="P50" s="44" t="s">
        <v>69</v>
      </c>
      <c r="Q50" s="79">
        <v>108</v>
      </c>
      <c r="R50" s="79">
        <v>39</v>
      </c>
      <c r="S50" s="79">
        <v>0</v>
      </c>
      <c r="T50" s="79">
        <v>46</v>
      </c>
      <c r="U50" s="79">
        <v>8</v>
      </c>
      <c r="V50" s="79">
        <v>12</v>
      </c>
      <c r="W50" s="79">
        <v>35</v>
      </c>
      <c r="X50" s="79">
        <v>11</v>
      </c>
      <c r="Y50" s="79">
        <v>36</v>
      </c>
      <c r="Z50" s="79">
        <v>15</v>
      </c>
      <c r="AB50" s="78">
        <v>168</v>
      </c>
      <c r="AC50" s="78">
        <v>10</v>
      </c>
      <c r="AD50" s="124">
        <v>0</v>
      </c>
      <c r="AE50" s="80">
        <v>11</v>
      </c>
      <c r="AF50" s="78">
        <v>1</v>
      </c>
      <c r="AG50" s="78">
        <v>4</v>
      </c>
      <c r="AH50" s="80">
        <v>18</v>
      </c>
      <c r="AI50" s="124">
        <v>4</v>
      </c>
      <c r="AJ50" s="80">
        <v>9</v>
      </c>
      <c r="AK50" s="80">
        <v>3</v>
      </c>
      <c r="AM50" s="78">
        <v>490</v>
      </c>
      <c r="AN50" s="80">
        <v>14</v>
      </c>
      <c r="AO50" s="124">
        <v>0</v>
      </c>
      <c r="AP50" s="80">
        <v>37</v>
      </c>
      <c r="AQ50" s="80">
        <v>3</v>
      </c>
      <c r="AR50" s="78">
        <v>0</v>
      </c>
      <c r="AS50" s="80">
        <v>607</v>
      </c>
      <c r="AT50" s="80">
        <v>13</v>
      </c>
      <c r="AU50" s="80">
        <v>30</v>
      </c>
      <c r="AV50" s="80">
        <v>46</v>
      </c>
      <c r="AX50" s="78">
        <v>173</v>
      </c>
      <c r="AY50" s="160">
        <v>7</v>
      </c>
      <c r="AZ50" s="124">
        <v>0</v>
      </c>
      <c r="BA50" s="78">
        <v>72</v>
      </c>
      <c r="BB50" s="124">
        <v>0</v>
      </c>
      <c r="BC50" s="78">
        <v>2</v>
      </c>
      <c r="BD50" s="66">
        <v>77</v>
      </c>
      <c r="BE50" s="78">
        <v>42</v>
      </c>
      <c r="BF50" s="78">
        <v>3</v>
      </c>
      <c r="BG50" s="66">
        <v>632</v>
      </c>
      <c r="BI50" s="135">
        <v>25</v>
      </c>
      <c r="BJ50" s="162">
        <v>6</v>
      </c>
      <c r="BK50" s="124">
        <v>0</v>
      </c>
      <c r="BL50" s="79">
        <v>30</v>
      </c>
      <c r="BM50" s="79">
        <v>12</v>
      </c>
      <c r="BN50" s="135">
        <v>21</v>
      </c>
      <c r="BO50" s="79">
        <v>716</v>
      </c>
      <c r="BP50" s="79">
        <v>69</v>
      </c>
      <c r="BQ50" s="79">
        <v>33</v>
      </c>
      <c r="BR50" s="79">
        <v>51</v>
      </c>
      <c r="BT50" s="80">
        <v>57</v>
      </c>
      <c r="BU50" s="80">
        <v>3</v>
      </c>
      <c r="BV50" s="124">
        <v>0</v>
      </c>
      <c r="BW50" s="80">
        <v>58</v>
      </c>
      <c r="BX50" s="80">
        <v>36</v>
      </c>
      <c r="BY50" s="78">
        <v>19</v>
      </c>
      <c r="BZ50" s="80">
        <v>335</v>
      </c>
      <c r="CA50" s="80">
        <v>6</v>
      </c>
      <c r="CB50" s="80">
        <v>13</v>
      </c>
      <c r="CC50" s="80">
        <v>0</v>
      </c>
      <c r="CE50" s="80">
        <v>149</v>
      </c>
      <c r="CF50" s="80">
        <v>13</v>
      </c>
      <c r="CG50" s="124">
        <v>1</v>
      </c>
      <c r="CH50" s="80">
        <v>18</v>
      </c>
      <c r="CI50" s="80">
        <v>10</v>
      </c>
      <c r="CJ50" s="80">
        <v>16</v>
      </c>
      <c r="CK50" s="80">
        <v>120</v>
      </c>
      <c r="CL50" s="80">
        <v>0</v>
      </c>
      <c r="CM50" s="80">
        <v>18</v>
      </c>
      <c r="CN50" s="80">
        <v>8</v>
      </c>
      <c r="CP50" s="66">
        <v>361</v>
      </c>
      <c r="CQ50" s="78">
        <v>6</v>
      </c>
      <c r="CR50" s="124">
        <v>0</v>
      </c>
      <c r="CS50" s="78">
        <v>32</v>
      </c>
      <c r="CT50" s="124">
        <v>0</v>
      </c>
      <c r="CU50" s="78">
        <v>10</v>
      </c>
      <c r="CV50" s="66">
        <v>136</v>
      </c>
      <c r="CW50" s="78">
        <v>3</v>
      </c>
      <c r="CX50" s="78">
        <v>2</v>
      </c>
      <c r="CY50" s="66">
        <v>65</v>
      </c>
    </row>
    <row r="51" spans="1:103" ht="22.5" customHeight="1" thickBot="1" x14ac:dyDescent="0.25">
      <c r="A51" s="293" t="s">
        <v>191</v>
      </c>
      <c r="B51" s="70"/>
      <c r="C51" s="70"/>
      <c r="D51" s="70"/>
      <c r="E51" s="71"/>
      <c r="F51" s="70"/>
      <c r="G51" s="80"/>
      <c r="H51" s="305"/>
      <c r="I51" s="306"/>
      <c r="P51" s="44" t="s">
        <v>269</v>
      </c>
      <c r="Q51" s="81">
        <v>18</v>
      </c>
      <c r="R51" s="81">
        <v>5</v>
      </c>
      <c r="S51" s="81">
        <v>2</v>
      </c>
      <c r="T51" s="81">
        <v>2</v>
      </c>
      <c r="U51" s="81">
        <v>14</v>
      </c>
      <c r="V51" s="81">
        <v>11</v>
      </c>
      <c r="W51" s="81">
        <v>12</v>
      </c>
      <c r="X51" s="81">
        <v>1</v>
      </c>
      <c r="Y51" s="81">
        <v>2</v>
      </c>
      <c r="Z51" s="81">
        <v>17</v>
      </c>
      <c r="AB51" s="78">
        <v>13</v>
      </c>
      <c r="AC51" s="67">
        <v>5</v>
      </c>
      <c r="AD51" s="124">
        <v>0</v>
      </c>
      <c r="AE51" s="67">
        <v>1</v>
      </c>
      <c r="AF51" s="67">
        <v>17</v>
      </c>
      <c r="AG51" s="67">
        <v>14</v>
      </c>
      <c r="AH51" s="67">
        <v>11</v>
      </c>
      <c r="AI51" s="124">
        <v>0</v>
      </c>
      <c r="AJ51" s="67">
        <v>0</v>
      </c>
      <c r="AK51" s="67">
        <v>1</v>
      </c>
      <c r="AM51" s="78">
        <v>24</v>
      </c>
      <c r="AN51" s="67">
        <v>10</v>
      </c>
      <c r="AO51" s="124">
        <v>0</v>
      </c>
      <c r="AP51" s="67">
        <v>2</v>
      </c>
      <c r="AQ51" s="67">
        <v>8</v>
      </c>
      <c r="AR51" s="78">
        <v>6</v>
      </c>
      <c r="AS51" s="67">
        <v>7</v>
      </c>
      <c r="AT51" s="67">
        <v>2</v>
      </c>
      <c r="AU51" s="67">
        <v>3</v>
      </c>
      <c r="AV51" s="67">
        <v>5</v>
      </c>
      <c r="AX51" s="78">
        <v>36</v>
      </c>
      <c r="AY51" s="160">
        <v>11</v>
      </c>
      <c r="AZ51" s="124">
        <v>1</v>
      </c>
      <c r="BA51" s="78">
        <v>0</v>
      </c>
      <c r="BB51" s="124">
        <v>0</v>
      </c>
      <c r="BC51" s="78">
        <v>14</v>
      </c>
      <c r="BD51" s="68">
        <v>13</v>
      </c>
      <c r="BE51" s="78">
        <v>3</v>
      </c>
      <c r="BF51" s="78">
        <v>3</v>
      </c>
      <c r="BG51" s="68">
        <v>13</v>
      </c>
      <c r="BI51" s="135">
        <v>20</v>
      </c>
      <c r="BJ51" s="163">
        <v>8</v>
      </c>
      <c r="BK51" s="124">
        <v>2</v>
      </c>
      <c r="BL51" s="81">
        <v>3</v>
      </c>
      <c r="BM51" s="81">
        <v>7</v>
      </c>
      <c r="BN51" s="81">
        <v>10</v>
      </c>
      <c r="BO51" s="81">
        <v>10</v>
      </c>
      <c r="BP51" s="81">
        <v>3</v>
      </c>
      <c r="BQ51" s="81">
        <v>2</v>
      </c>
      <c r="BR51" s="81">
        <v>17</v>
      </c>
      <c r="BT51" s="67">
        <v>22</v>
      </c>
      <c r="BU51" s="67">
        <v>3</v>
      </c>
      <c r="BV51" s="124">
        <v>1</v>
      </c>
      <c r="BW51" s="67">
        <v>4</v>
      </c>
      <c r="BX51" s="67">
        <v>9</v>
      </c>
      <c r="BY51" s="67">
        <v>13</v>
      </c>
      <c r="BZ51" s="67">
        <v>14</v>
      </c>
      <c r="CA51" s="67">
        <v>1</v>
      </c>
      <c r="CB51" s="67">
        <v>1</v>
      </c>
      <c r="CC51" s="67">
        <v>10</v>
      </c>
      <c r="CE51" s="67">
        <v>23</v>
      </c>
      <c r="CF51" s="67">
        <v>6</v>
      </c>
      <c r="CG51" s="124">
        <v>0</v>
      </c>
      <c r="CH51" s="67">
        <v>3</v>
      </c>
      <c r="CI51" s="67">
        <v>8</v>
      </c>
      <c r="CJ51" s="67">
        <v>18</v>
      </c>
      <c r="CK51" s="67">
        <v>10</v>
      </c>
      <c r="CL51" s="67">
        <v>5</v>
      </c>
      <c r="CM51" s="67">
        <v>4</v>
      </c>
      <c r="CN51" s="67">
        <v>15</v>
      </c>
      <c r="CP51" s="68">
        <v>23</v>
      </c>
      <c r="CQ51" s="78">
        <v>4</v>
      </c>
      <c r="CR51" s="124">
        <v>0</v>
      </c>
      <c r="CS51" s="78">
        <v>2</v>
      </c>
      <c r="CT51" s="124">
        <v>0</v>
      </c>
      <c r="CU51" s="78">
        <v>20</v>
      </c>
      <c r="CV51" s="68">
        <v>14</v>
      </c>
      <c r="CW51" s="78">
        <v>1</v>
      </c>
      <c r="CX51" s="78">
        <v>3</v>
      </c>
      <c r="CY51" s="68">
        <v>11</v>
      </c>
    </row>
    <row r="52" spans="1:103" ht="15" customHeight="1" x14ac:dyDescent="0.2">
      <c r="A52" s="56" t="s">
        <v>192</v>
      </c>
      <c r="B52" s="56"/>
      <c r="F52" s="324"/>
    </row>
    <row r="53" spans="1:103" ht="13.5" thickBot="1" x14ac:dyDescent="0.25"/>
    <row r="54" spans="1:103" ht="19.5" customHeight="1" thickBot="1" x14ac:dyDescent="0.25">
      <c r="A54" s="608" t="s">
        <v>127</v>
      </c>
      <c r="B54" s="609"/>
      <c r="C54" s="609"/>
      <c r="D54" s="609"/>
      <c r="E54" s="609"/>
      <c r="F54" s="609"/>
      <c r="G54" s="609"/>
      <c r="H54" s="609"/>
      <c r="I54" s="610"/>
    </row>
    <row r="55" spans="1:103" ht="15" customHeight="1" x14ac:dyDescent="0.2">
      <c r="A55" s="613" t="s">
        <v>105</v>
      </c>
      <c r="B55" s="615">
        <v>2022</v>
      </c>
      <c r="C55" s="616"/>
      <c r="D55" s="616"/>
      <c r="E55" s="617"/>
      <c r="F55" s="615">
        <v>2023</v>
      </c>
      <c r="G55" s="616"/>
      <c r="H55" s="616"/>
      <c r="I55" s="617"/>
    </row>
    <row r="56" spans="1:103" ht="15.75" customHeight="1" thickBot="1" x14ac:dyDescent="0.25">
      <c r="A56" s="614"/>
      <c r="B56" s="284" t="s">
        <v>92</v>
      </c>
      <c r="C56" s="285" t="s">
        <v>130</v>
      </c>
      <c r="D56" s="285" t="s">
        <v>94</v>
      </c>
      <c r="E56" s="275" t="s">
        <v>93</v>
      </c>
      <c r="F56" s="284" t="s">
        <v>92</v>
      </c>
      <c r="G56" s="285" t="s">
        <v>130</v>
      </c>
      <c r="H56" s="285" t="s">
        <v>94</v>
      </c>
      <c r="I56" s="275" t="s">
        <v>93</v>
      </c>
      <c r="Q56" s="56" t="s">
        <v>262</v>
      </c>
      <c r="BI56" s="56" t="s">
        <v>264</v>
      </c>
    </row>
    <row r="57" spans="1:103" ht="23.25" customHeight="1" x14ac:dyDescent="0.2">
      <c r="A57" s="292" t="s">
        <v>139</v>
      </c>
      <c r="B57" s="145"/>
      <c r="C57" s="70"/>
      <c r="D57" s="70"/>
      <c r="E57" s="71"/>
      <c r="F57" s="70"/>
      <c r="G57" s="305"/>
      <c r="H57" s="305"/>
      <c r="I57" s="306"/>
      <c r="P57" s="44" t="s">
        <v>270</v>
      </c>
      <c r="Q57" s="108">
        <v>0</v>
      </c>
      <c r="R57" s="108">
        <v>0</v>
      </c>
      <c r="S57" s="108">
        <v>0</v>
      </c>
      <c r="T57" s="108">
        <v>1</v>
      </c>
      <c r="U57" s="108">
        <v>1</v>
      </c>
      <c r="V57" s="108">
        <v>1</v>
      </c>
      <c r="W57" s="108">
        <v>0</v>
      </c>
      <c r="X57" s="108">
        <v>0</v>
      </c>
      <c r="Y57" s="108">
        <v>0</v>
      </c>
      <c r="Z57" s="108">
        <v>0</v>
      </c>
      <c r="AB57" s="136">
        <v>0</v>
      </c>
      <c r="AC57" s="136">
        <v>1</v>
      </c>
      <c r="AD57" s="124">
        <v>0</v>
      </c>
      <c r="AE57" s="109">
        <v>1</v>
      </c>
      <c r="AF57" s="136">
        <v>2</v>
      </c>
      <c r="AG57" s="136">
        <v>1</v>
      </c>
      <c r="AH57" s="109">
        <v>0</v>
      </c>
      <c r="AI57" s="136">
        <v>0</v>
      </c>
      <c r="AJ57" s="109">
        <v>0</v>
      </c>
      <c r="AK57" s="109">
        <v>0</v>
      </c>
      <c r="AM57" s="109">
        <v>2</v>
      </c>
      <c r="AN57" s="151">
        <v>1</v>
      </c>
      <c r="AO57" s="109">
        <v>0</v>
      </c>
      <c r="AP57" s="109">
        <v>0</v>
      </c>
      <c r="AQ57" s="109">
        <v>3</v>
      </c>
      <c r="AR57" s="109">
        <v>2</v>
      </c>
      <c r="AS57" s="109">
        <v>0</v>
      </c>
      <c r="AT57" s="109">
        <v>0</v>
      </c>
      <c r="AU57" s="109">
        <v>0</v>
      </c>
      <c r="AV57" s="109">
        <v>0</v>
      </c>
      <c r="AX57" s="136">
        <v>0</v>
      </c>
      <c r="AY57" s="161">
        <v>0</v>
      </c>
      <c r="AZ57" s="136">
        <v>0</v>
      </c>
      <c r="BA57" s="136">
        <v>2</v>
      </c>
      <c r="BB57" s="136">
        <v>0</v>
      </c>
      <c r="BC57" s="140">
        <v>0</v>
      </c>
      <c r="BD57" s="110">
        <v>0</v>
      </c>
      <c r="BE57" s="136">
        <v>0</v>
      </c>
      <c r="BF57" s="136">
        <v>1</v>
      </c>
      <c r="BG57" s="110">
        <v>0</v>
      </c>
      <c r="BI57" s="140">
        <v>0</v>
      </c>
      <c r="BJ57" s="164">
        <v>1</v>
      </c>
      <c r="BK57" s="124">
        <v>0</v>
      </c>
      <c r="BL57" s="108">
        <v>0</v>
      </c>
      <c r="BM57" s="108">
        <v>2</v>
      </c>
      <c r="BN57" s="108">
        <v>0</v>
      </c>
      <c r="BO57" s="108">
        <v>0</v>
      </c>
      <c r="BP57" s="108">
        <v>0</v>
      </c>
      <c r="BQ57" s="108">
        <v>3</v>
      </c>
      <c r="BR57" s="108">
        <v>0</v>
      </c>
      <c r="BT57" s="109">
        <v>0</v>
      </c>
      <c r="BU57" s="109">
        <v>0</v>
      </c>
      <c r="BV57" s="124">
        <v>0</v>
      </c>
      <c r="BW57" s="109">
        <v>0</v>
      </c>
      <c r="BX57" s="109">
        <v>1</v>
      </c>
      <c r="BY57" s="109">
        <v>0</v>
      </c>
      <c r="BZ57" s="109">
        <v>0</v>
      </c>
      <c r="CA57" s="109">
        <v>2</v>
      </c>
      <c r="CB57" s="109">
        <v>0</v>
      </c>
      <c r="CC57" s="109">
        <v>1</v>
      </c>
      <c r="CE57" s="109">
        <v>0</v>
      </c>
      <c r="CF57" s="109">
        <v>1</v>
      </c>
      <c r="CG57" s="124">
        <v>1</v>
      </c>
      <c r="CH57" s="109">
        <v>0</v>
      </c>
      <c r="CI57" s="109">
        <v>0</v>
      </c>
      <c r="CJ57" s="109">
        <v>1</v>
      </c>
      <c r="CK57" s="109">
        <v>1</v>
      </c>
      <c r="CL57" s="109">
        <v>1</v>
      </c>
      <c r="CM57" s="109">
        <v>0</v>
      </c>
      <c r="CN57" s="109">
        <v>0</v>
      </c>
      <c r="CP57" s="110">
        <v>0</v>
      </c>
      <c r="CQ57" s="136">
        <v>0</v>
      </c>
      <c r="CR57" s="124">
        <v>0</v>
      </c>
      <c r="CS57" s="136">
        <v>0</v>
      </c>
      <c r="CT57" s="136">
        <v>0</v>
      </c>
      <c r="CU57" s="136">
        <v>0</v>
      </c>
      <c r="CV57" s="110">
        <v>1</v>
      </c>
      <c r="CW57" s="136">
        <v>0</v>
      </c>
      <c r="CX57" s="136">
        <v>0</v>
      </c>
      <c r="CY57" s="110">
        <v>0</v>
      </c>
    </row>
    <row r="58" spans="1:103" ht="23.25" customHeight="1" thickBot="1" x14ac:dyDescent="0.25">
      <c r="A58" s="293" t="s">
        <v>95</v>
      </c>
      <c r="B58" s="145"/>
      <c r="C58" s="70"/>
      <c r="D58" s="70"/>
      <c r="E58" s="71"/>
      <c r="F58" s="70"/>
      <c r="G58" s="305"/>
      <c r="H58" s="305"/>
      <c r="I58" s="306"/>
      <c r="P58" s="44" t="s">
        <v>271</v>
      </c>
      <c r="Q58" s="111">
        <v>1</v>
      </c>
      <c r="R58" s="111">
        <v>2</v>
      </c>
      <c r="S58" s="111">
        <v>2</v>
      </c>
      <c r="T58" s="111">
        <v>1</v>
      </c>
      <c r="U58" s="111">
        <v>19</v>
      </c>
      <c r="V58" s="111">
        <v>12</v>
      </c>
      <c r="W58" s="111">
        <v>7</v>
      </c>
      <c r="X58" s="111">
        <v>0</v>
      </c>
      <c r="Y58" s="111">
        <v>5</v>
      </c>
      <c r="Z58" s="111">
        <v>2</v>
      </c>
      <c r="AB58" s="136">
        <v>0</v>
      </c>
      <c r="AC58" s="112">
        <v>3</v>
      </c>
      <c r="AD58" s="124">
        <v>0</v>
      </c>
      <c r="AE58" s="112">
        <v>0</v>
      </c>
      <c r="AF58" s="112">
        <v>16</v>
      </c>
      <c r="AG58" s="112">
        <v>3</v>
      </c>
      <c r="AH58" s="112">
        <v>5</v>
      </c>
      <c r="AI58" s="112">
        <v>0</v>
      </c>
      <c r="AJ58" s="112">
        <v>4</v>
      </c>
      <c r="AK58" s="112">
        <v>5</v>
      </c>
      <c r="AM58" s="112">
        <v>1</v>
      </c>
      <c r="AN58" s="152">
        <v>2</v>
      </c>
      <c r="AO58" s="112">
        <v>0</v>
      </c>
      <c r="AP58" s="112">
        <v>1</v>
      </c>
      <c r="AQ58" s="112">
        <v>15</v>
      </c>
      <c r="AR58" s="112">
        <v>4</v>
      </c>
      <c r="AS58" s="112">
        <v>1</v>
      </c>
      <c r="AT58" s="112">
        <v>0</v>
      </c>
      <c r="AU58" s="112">
        <v>1</v>
      </c>
      <c r="AV58" s="112">
        <v>0</v>
      </c>
      <c r="AX58" s="136">
        <v>3</v>
      </c>
      <c r="AY58" s="161">
        <v>1</v>
      </c>
      <c r="AZ58" s="136">
        <v>12</v>
      </c>
      <c r="BA58" s="136">
        <v>0</v>
      </c>
      <c r="BB58" s="136">
        <v>21</v>
      </c>
      <c r="BC58" s="140">
        <v>10</v>
      </c>
      <c r="BD58" s="113">
        <v>4</v>
      </c>
      <c r="BE58" s="136">
        <v>0</v>
      </c>
      <c r="BF58" s="136">
        <v>1</v>
      </c>
      <c r="BG58" s="113">
        <v>0</v>
      </c>
      <c r="BI58" s="140">
        <v>1</v>
      </c>
      <c r="BJ58" s="165">
        <v>2</v>
      </c>
      <c r="BK58" s="124">
        <v>0</v>
      </c>
      <c r="BL58" s="111">
        <v>0</v>
      </c>
      <c r="BM58" s="111">
        <v>8</v>
      </c>
      <c r="BN58" s="111">
        <v>10</v>
      </c>
      <c r="BO58" s="111">
        <v>5</v>
      </c>
      <c r="BP58" s="111">
        <v>1</v>
      </c>
      <c r="BQ58" s="111">
        <v>0</v>
      </c>
      <c r="BR58" s="111">
        <v>1</v>
      </c>
      <c r="BT58" s="112">
        <v>0</v>
      </c>
      <c r="BU58" s="112">
        <v>1</v>
      </c>
      <c r="BV58" s="124">
        <v>1</v>
      </c>
      <c r="BW58" s="112">
        <v>0</v>
      </c>
      <c r="BX58" s="112">
        <v>6</v>
      </c>
      <c r="BY58" s="112">
        <v>7</v>
      </c>
      <c r="BZ58" s="112">
        <v>6</v>
      </c>
      <c r="CA58" s="112">
        <v>0</v>
      </c>
      <c r="CB58" s="112">
        <v>1</v>
      </c>
      <c r="CC58" s="112">
        <v>1</v>
      </c>
      <c r="CE58" s="112">
        <v>1</v>
      </c>
      <c r="CF58" s="112">
        <v>2</v>
      </c>
      <c r="CG58" s="124">
        <v>0</v>
      </c>
      <c r="CH58" s="112">
        <v>3</v>
      </c>
      <c r="CI58" s="112">
        <v>9</v>
      </c>
      <c r="CJ58" s="112">
        <v>13</v>
      </c>
      <c r="CK58" s="112">
        <v>3</v>
      </c>
      <c r="CL58" s="112">
        <v>2</v>
      </c>
      <c r="CM58" s="112">
        <v>2</v>
      </c>
      <c r="CN58" s="112">
        <v>0</v>
      </c>
      <c r="CP58" s="113">
        <v>0</v>
      </c>
      <c r="CQ58" s="136">
        <v>1</v>
      </c>
      <c r="CR58" s="124">
        <v>0</v>
      </c>
      <c r="CS58" s="136">
        <v>2</v>
      </c>
      <c r="CT58" s="136">
        <v>7</v>
      </c>
      <c r="CU58" s="136">
        <v>5</v>
      </c>
      <c r="CV58" s="113">
        <v>3</v>
      </c>
      <c r="CW58" s="136">
        <v>3</v>
      </c>
      <c r="CX58" s="136">
        <v>1</v>
      </c>
      <c r="CY58" s="113">
        <v>0</v>
      </c>
    </row>
    <row r="59" spans="1:103" x14ac:dyDescent="0.2">
      <c r="A59" s="56" t="s">
        <v>138</v>
      </c>
    </row>
    <row r="60" spans="1:103" ht="13.5" thickBot="1" x14ac:dyDescent="0.25"/>
    <row r="61" spans="1:103" ht="16.5" thickBot="1" x14ac:dyDescent="0.25">
      <c r="A61" s="618" t="s">
        <v>154</v>
      </c>
      <c r="B61" s="619"/>
      <c r="C61" s="619"/>
      <c r="D61" s="619"/>
      <c r="E61" s="619"/>
      <c r="F61" s="619"/>
      <c r="G61" s="619"/>
      <c r="H61" s="619"/>
      <c r="I61" s="620"/>
    </row>
    <row r="62" spans="1:103" ht="15" x14ac:dyDescent="0.2">
      <c r="A62" s="613" t="s">
        <v>105</v>
      </c>
      <c r="B62" s="615">
        <v>2022</v>
      </c>
      <c r="C62" s="616"/>
      <c r="D62" s="616"/>
      <c r="E62" s="617"/>
      <c r="F62" s="615">
        <v>2023</v>
      </c>
      <c r="G62" s="616"/>
      <c r="H62" s="616"/>
      <c r="I62" s="617"/>
    </row>
    <row r="63" spans="1:103" ht="15.75" thickBot="1" x14ac:dyDescent="0.25">
      <c r="A63" s="614"/>
      <c r="B63" s="284" t="s">
        <v>92</v>
      </c>
      <c r="C63" s="285" t="s">
        <v>130</v>
      </c>
      <c r="D63" s="285" t="s">
        <v>94</v>
      </c>
      <c r="E63" s="275" t="s">
        <v>93</v>
      </c>
      <c r="F63" s="284" t="s">
        <v>92</v>
      </c>
      <c r="G63" s="285" t="s">
        <v>130</v>
      </c>
      <c r="H63" s="285" t="s">
        <v>94</v>
      </c>
      <c r="I63" s="275" t="s">
        <v>93</v>
      </c>
      <c r="Q63" s="44" t="s">
        <v>266</v>
      </c>
    </row>
    <row r="64" spans="1:103" ht="20.25" customHeight="1" x14ac:dyDescent="0.2">
      <c r="A64" s="292" t="s">
        <v>155</v>
      </c>
      <c r="B64" s="145"/>
      <c r="C64" s="70"/>
      <c r="D64" s="70"/>
      <c r="E64" s="71"/>
      <c r="F64" s="70"/>
      <c r="G64" s="305"/>
      <c r="H64" s="305"/>
      <c r="I64" s="306"/>
      <c r="P64" s="44" t="s">
        <v>272</v>
      </c>
      <c r="Q64" s="108">
        <v>31122</v>
      </c>
      <c r="R64" s="108">
        <v>13344</v>
      </c>
      <c r="S64" s="108">
        <v>8802</v>
      </c>
      <c r="T64" s="108">
        <v>12939</v>
      </c>
      <c r="U64" s="108">
        <v>36385</v>
      </c>
      <c r="V64" s="108">
        <v>30761</v>
      </c>
      <c r="W64" s="108">
        <v>15439</v>
      </c>
      <c r="X64" s="108">
        <v>7858</v>
      </c>
      <c r="Y64" s="108">
        <v>11801</v>
      </c>
      <c r="Z64" s="108">
        <v>22746</v>
      </c>
      <c r="AB64" s="136">
        <v>5116</v>
      </c>
      <c r="AC64" s="136">
        <v>9870</v>
      </c>
      <c r="AD64" s="136">
        <v>143</v>
      </c>
      <c r="AE64" s="109">
        <v>1700</v>
      </c>
      <c r="AF64" s="136">
        <v>24536</v>
      </c>
      <c r="AG64" s="136">
        <v>5066</v>
      </c>
      <c r="AH64" s="109">
        <v>3639</v>
      </c>
      <c r="AI64" s="136">
        <v>795</v>
      </c>
      <c r="AJ64" s="109">
        <v>7256</v>
      </c>
      <c r="AK64" s="109">
        <v>11364</v>
      </c>
      <c r="AM64" s="109">
        <v>11644</v>
      </c>
      <c r="AN64" s="151">
        <v>10005</v>
      </c>
      <c r="AO64" s="109">
        <v>3061</v>
      </c>
      <c r="AP64" s="109">
        <v>4863</v>
      </c>
      <c r="AQ64" s="109">
        <v>12753</v>
      </c>
      <c r="AR64" s="109">
        <v>4762</v>
      </c>
      <c r="AS64" s="109">
        <v>3796</v>
      </c>
      <c r="AT64" s="109">
        <v>2987</v>
      </c>
      <c r="AU64" s="109">
        <v>5176</v>
      </c>
      <c r="AV64" s="109">
        <v>11770</v>
      </c>
      <c r="AX64" s="136">
        <v>3452</v>
      </c>
      <c r="AY64" s="161">
        <v>10001</v>
      </c>
      <c r="AZ64" s="136">
        <v>2054</v>
      </c>
      <c r="BA64" s="136">
        <v>4950</v>
      </c>
      <c r="BB64" s="136">
        <v>5278</v>
      </c>
      <c r="BC64" s="136">
        <v>3948</v>
      </c>
      <c r="BD64" s="110">
        <v>3326</v>
      </c>
      <c r="BE64" s="136">
        <v>3012</v>
      </c>
      <c r="BF64" s="136">
        <v>3922</v>
      </c>
      <c r="BG64" s="110">
        <v>10847</v>
      </c>
      <c r="BI64" s="140">
        <v>38338</v>
      </c>
      <c r="BJ64" s="164">
        <v>21460</v>
      </c>
      <c r="BK64" s="140">
        <v>9701</v>
      </c>
      <c r="BL64" s="108">
        <v>18313</v>
      </c>
      <c r="BM64" s="108">
        <v>30452</v>
      </c>
      <c r="BN64" s="108">
        <v>44387</v>
      </c>
      <c r="BO64" s="108">
        <v>18640</v>
      </c>
      <c r="BP64" s="108">
        <v>11888</v>
      </c>
      <c r="BQ64" s="108">
        <v>16292</v>
      </c>
      <c r="BR64" s="108">
        <v>24560</v>
      </c>
      <c r="BT64" s="109">
        <v>15324</v>
      </c>
      <c r="BU64" s="109">
        <v>20613</v>
      </c>
      <c r="BV64" s="109">
        <v>4066</v>
      </c>
      <c r="BW64" s="109">
        <v>8760</v>
      </c>
      <c r="BX64" s="109">
        <v>21236</v>
      </c>
      <c r="BY64" s="109">
        <v>9282</v>
      </c>
      <c r="BZ64" s="109">
        <v>4330</v>
      </c>
      <c r="CA64" s="109">
        <v>4200</v>
      </c>
      <c r="CB64" s="109">
        <v>6178</v>
      </c>
      <c r="CC64" s="109">
        <v>18300</v>
      </c>
      <c r="CE64" s="109">
        <v>10435</v>
      </c>
      <c r="CF64" s="109">
        <v>10218</v>
      </c>
      <c r="CG64" s="109">
        <v>3015</v>
      </c>
      <c r="CH64" s="109">
        <v>13061</v>
      </c>
      <c r="CI64" s="109">
        <v>9542</v>
      </c>
      <c r="CJ64" s="109">
        <v>6297</v>
      </c>
      <c r="CK64" s="109">
        <v>3998</v>
      </c>
      <c r="CL64" s="109">
        <v>2220</v>
      </c>
      <c r="CM64" s="109">
        <v>10844</v>
      </c>
      <c r="CN64" s="109">
        <v>17632</v>
      </c>
      <c r="CP64" s="110">
        <v>9082</v>
      </c>
      <c r="CQ64" s="136">
        <v>9373</v>
      </c>
      <c r="CR64" s="136">
        <v>1364</v>
      </c>
      <c r="CS64" s="136">
        <v>18736</v>
      </c>
      <c r="CT64" s="136">
        <v>5575</v>
      </c>
      <c r="CU64" s="136">
        <v>9012</v>
      </c>
      <c r="CV64" s="110">
        <v>1280</v>
      </c>
      <c r="CW64" s="136">
        <v>1360</v>
      </c>
      <c r="CX64" s="136">
        <v>2647</v>
      </c>
      <c r="CY64" s="110">
        <v>10378</v>
      </c>
    </row>
    <row r="65" spans="1:103" ht="20.25" customHeight="1" thickBot="1" x14ac:dyDescent="0.25">
      <c r="A65" s="293" t="s">
        <v>156</v>
      </c>
      <c r="B65" s="145"/>
      <c r="C65" s="70"/>
      <c r="D65" s="70"/>
      <c r="E65" s="71"/>
      <c r="F65" s="70"/>
      <c r="G65" s="305"/>
      <c r="H65" s="305"/>
      <c r="I65" s="306"/>
      <c r="P65" s="44" t="s">
        <v>186</v>
      </c>
      <c r="Q65" s="111">
        <v>88391</v>
      </c>
      <c r="R65" s="111">
        <v>32652</v>
      </c>
      <c r="S65" s="111">
        <v>25865</v>
      </c>
      <c r="T65" s="111">
        <v>33250</v>
      </c>
      <c r="U65" s="111">
        <v>117556</v>
      </c>
      <c r="V65" s="111">
        <v>83425</v>
      </c>
      <c r="W65" s="111">
        <v>39406</v>
      </c>
      <c r="X65" s="111">
        <v>20835</v>
      </c>
      <c r="Y65" s="111">
        <v>26944</v>
      </c>
      <c r="Z65" s="111">
        <v>47746</v>
      </c>
      <c r="AB65" s="136">
        <v>31617</v>
      </c>
      <c r="AC65" s="112">
        <v>45302</v>
      </c>
      <c r="AD65" s="112">
        <v>2897</v>
      </c>
      <c r="AE65" s="112">
        <v>16230</v>
      </c>
      <c r="AF65" s="112">
        <v>125636</v>
      </c>
      <c r="AG65" s="112">
        <v>72983</v>
      </c>
      <c r="AH65" s="112">
        <v>32730</v>
      </c>
      <c r="AI65" s="112">
        <v>7040</v>
      </c>
      <c r="AJ65" s="112">
        <v>35773</v>
      </c>
      <c r="AK65" s="112">
        <v>47609</v>
      </c>
      <c r="AM65" s="112">
        <v>110068</v>
      </c>
      <c r="AN65" s="152">
        <v>46208</v>
      </c>
      <c r="AO65" s="112">
        <v>33401</v>
      </c>
      <c r="AP65" s="112">
        <v>38798</v>
      </c>
      <c r="AQ65" s="112">
        <v>216680</v>
      </c>
      <c r="AR65" s="112">
        <v>93883</v>
      </c>
      <c r="AS65" s="112">
        <v>54344</v>
      </c>
      <c r="AT65" s="112">
        <v>28491</v>
      </c>
      <c r="AU65" s="112">
        <v>39403</v>
      </c>
      <c r="AV65" s="112">
        <v>61873</v>
      </c>
      <c r="AX65" s="113">
        <v>105318</v>
      </c>
      <c r="AY65" s="136">
        <v>76769</v>
      </c>
      <c r="AZ65" s="136">
        <v>32360</v>
      </c>
      <c r="BA65" s="136">
        <v>40659</v>
      </c>
      <c r="BB65" s="136">
        <v>114483</v>
      </c>
      <c r="BC65" s="136">
        <v>48476</v>
      </c>
      <c r="BD65" s="113">
        <v>57548</v>
      </c>
      <c r="BE65" s="136">
        <v>36119</v>
      </c>
      <c r="BF65" s="136">
        <v>39535</v>
      </c>
      <c r="BG65" s="113">
        <v>55020</v>
      </c>
      <c r="BI65" s="140">
        <v>98450</v>
      </c>
      <c r="BJ65" s="165">
        <v>54029</v>
      </c>
      <c r="BK65" s="111">
        <v>27766</v>
      </c>
      <c r="BL65" s="111">
        <v>44640</v>
      </c>
      <c r="BM65" s="111">
        <v>142365</v>
      </c>
      <c r="BN65" s="111">
        <v>99541</v>
      </c>
      <c r="BO65" s="111">
        <v>45202</v>
      </c>
      <c r="BP65" s="111">
        <v>34877</v>
      </c>
      <c r="BQ65" s="111">
        <v>34662</v>
      </c>
      <c r="BR65" s="111">
        <v>56921</v>
      </c>
      <c r="BT65" s="112">
        <f>98075+15324</f>
        <v>113399</v>
      </c>
      <c r="BU65" s="112">
        <v>78786</v>
      </c>
      <c r="BV65" s="112">
        <v>35558</v>
      </c>
      <c r="BW65" s="112">
        <v>60935</v>
      </c>
      <c r="BX65" s="112">
        <v>140842</v>
      </c>
      <c r="BY65" s="112">
        <v>105097</v>
      </c>
      <c r="BZ65" s="112">
        <v>56958</v>
      </c>
      <c r="CA65" s="112">
        <v>38089</v>
      </c>
      <c r="CB65" s="112">
        <v>44955</v>
      </c>
      <c r="CC65" s="112">
        <v>78920</v>
      </c>
      <c r="CE65" s="112">
        <v>147234</v>
      </c>
      <c r="CF65" s="112">
        <v>96702</v>
      </c>
      <c r="CG65" s="112">
        <v>35769</v>
      </c>
      <c r="CH65" s="112">
        <v>78793</v>
      </c>
      <c r="CI65" s="112">
        <v>150158</v>
      </c>
      <c r="CJ65" s="112">
        <v>134646</v>
      </c>
      <c r="CK65" s="112">
        <v>64649</v>
      </c>
      <c r="CL65" s="112">
        <v>41236</v>
      </c>
      <c r="CM65" s="112">
        <v>66349</v>
      </c>
      <c r="CN65" s="112">
        <v>87900</v>
      </c>
      <c r="CP65" s="113">
        <v>125957</v>
      </c>
      <c r="CQ65" s="136">
        <v>83020</v>
      </c>
      <c r="CR65" s="136">
        <v>32070</v>
      </c>
      <c r="CS65" s="136">
        <v>71523</v>
      </c>
      <c r="CT65" s="136">
        <v>119385</v>
      </c>
      <c r="CU65" s="136">
        <v>140474</v>
      </c>
      <c r="CV65" s="113">
        <v>40171</v>
      </c>
      <c r="CW65" s="136">
        <v>36277</v>
      </c>
      <c r="CX65" s="136">
        <v>60553</v>
      </c>
      <c r="CY65" s="113">
        <v>80555</v>
      </c>
    </row>
    <row r="66" spans="1:103" s="344" customFormat="1" x14ac:dyDescent="0.2">
      <c r="C66" s="345"/>
      <c r="D66" s="345"/>
      <c r="E66" s="345"/>
      <c r="F66" s="345"/>
      <c r="H66" s="345"/>
      <c r="I66" s="345"/>
      <c r="L66" s="345"/>
    </row>
    <row r="67" spans="1:103" s="344" customFormat="1" x14ac:dyDescent="0.2">
      <c r="B67" s="344" t="s">
        <v>185</v>
      </c>
      <c r="C67" s="345"/>
      <c r="D67" s="345" t="s">
        <v>186</v>
      </c>
      <c r="E67" s="345"/>
      <c r="F67" s="345"/>
      <c r="H67" s="345"/>
      <c r="I67" s="345"/>
      <c r="L67" s="345"/>
    </row>
    <row r="68" spans="1:103" s="344" customFormat="1" x14ac:dyDescent="0.2">
      <c r="B68" s="344">
        <v>2022</v>
      </c>
      <c r="C68" s="345">
        <v>2023</v>
      </c>
      <c r="D68" s="345">
        <v>2022</v>
      </c>
      <c r="E68" s="345">
        <v>2023</v>
      </c>
      <c r="F68" s="345" t="s">
        <v>187</v>
      </c>
      <c r="H68" s="345" t="s">
        <v>188</v>
      </c>
      <c r="I68" s="345"/>
      <c r="L68" s="345"/>
    </row>
    <row r="69" spans="1:103" s="344" customFormat="1" x14ac:dyDescent="0.2">
      <c r="A69" s="344" t="s">
        <v>118</v>
      </c>
      <c r="B69" s="346">
        <f>+B64</f>
        <v>0</v>
      </c>
      <c r="C69" s="347">
        <f>+F64</f>
        <v>0</v>
      </c>
      <c r="D69" s="345">
        <f>+B65</f>
        <v>0</v>
      </c>
      <c r="E69" s="345">
        <f>+F65</f>
        <v>0</v>
      </c>
      <c r="F69" s="348" t="e">
        <f>+C69/$D$14</f>
        <v>#DIV/0!</v>
      </c>
      <c r="G69" s="349" t="e">
        <f>1-F69</f>
        <v>#DIV/0!</v>
      </c>
      <c r="H69" s="350" t="e">
        <f>+E69/C69</f>
        <v>#DIV/0!</v>
      </c>
      <c r="I69" s="345"/>
      <c r="L69" s="345"/>
    </row>
    <row r="70" spans="1:103" s="344" customFormat="1" x14ac:dyDescent="0.2">
      <c r="A70" s="344" t="s">
        <v>119</v>
      </c>
      <c r="B70" s="344">
        <f>+C64</f>
        <v>0</v>
      </c>
      <c r="C70" s="345">
        <f>+G64</f>
        <v>0</v>
      </c>
      <c r="D70" s="345">
        <f>+C65</f>
        <v>0</v>
      </c>
      <c r="E70" s="345">
        <f>+G65</f>
        <v>0</v>
      </c>
      <c r="F70" s="348" t="e">
        <f>(C70/$D$14)+F69</f>
        <v>#DIV/0!</v>
      </c>
      <c r="G70" s="349" t="e">
        <f>1-F70</f>
        <v>#DIV/0!</v>
      </c>
      <c r="H70" s="350" t="e">
        <f>+E70/C70</f>
        <v>#DIV/0!</v>
      </c>
      <c r="I70" s="345"/>
      <c r="L70" s="345"/>
    </row>
    <row r="71" spans="1:103" s="344" customFormat="1" x14ac:dyDescent="0.2">
      <c r="A71" s="344" t="s">
        <v>120</v>
      </c>
      <c r="B71" s="344">
        <f>+D64</f>
        <v>0</v>
      </c>
      <c r="C71" s="347">
        <f>+H64</f>
        <v>0</v>
      </c>
      <c r="D71" s="345">
        <f>+D65</f>
        <v>0</v>
      </c>
      <c r="E71" s="345">
        <f>+H65</f>
        <v>0</v>
      </c>
      <c r="F71" s="348" t="e">
        <f>(C71/$D$14)+F70</f>
        <v>#DIV/0!</v>
      </c>
      <c r="G71" s="349" t="e">
        <f>1-F71</f>
        <v>#DIV/0!</v>
      </c>
      <c r="H71" s="345" t="e">
        <f>+E71/C71</f>
        <v>#DIV/0!</v>
      </c>
      <c r="I71" s="345"/>
      <c r="L71" s="345"/>
    </row>
    <row r="72" spans="1:103" s="344" customFormat="1" x14ac:dyDescent="0.2">
      <c r="A72" s="344" t="s">
        <v>121</v>
      </c>
      <c r="B72" s="344">
        <f>+E64</f>
        <v>0</v>
      </c>
      <c r="C72" s="345">
        <f>+I64</f>
        <v>0</v>
      </c>
      <c r="D72" s="345">
        <f>+E65</f>
        <v>0</v>
      </c>
      <c r="E72" s="345">
        <f>+I65</f>
        <v>0</v>
      </c>
      <c r="F72" s="348" t="e">
        <f>(C72/$D$14)+F71</f>
        <v>#DIV/0!</v>
      </c>
      <c r="G72" s="349" t="e">
        <f>1-F72</f>
        <v>#DIV/0!</v>
      </c>
      <c r="H72" s="350" t="e">
        <f>+E72/C72</f>
        <v>#DIV/0!</v>
      </c>
      <c r="I72" s="345"/>
      <c r="L72" s="345"/>
    </row>
    <row r="73" spans="1:103" s="344" customFormat="1" x14ac:dyDescent="0.2">
      <c r="A73" s="344" t="s">
        <v>123</v>
      </c>
      <c r="B73" s="344">
        <f>SUM(B69:B72)</f>
        <v>0</v>
      </c>
      <c r="C73" s="345">
        <f>SUM(C69:C72)</f>
        <v>0</v>
      </c>
      <c r="D73" s="345">
        <f>SUM(D69:D72)</f>
        <v>0</v>
      </c>
      <c r="E73" s="345">
        <f>SUM(E69:E72)</f>
        <v>0</v>
      </c>
      <c r="F73" s="345"/>
      <c r="H73" s="350" t="e">
        <f>+E73/C73</f>
        <v>#DIV/0!</v>
      </c>
      <c r="I73" s="345"/>
      <c r="L73" s="345"/>
    </row>
    <row r="74" spans="1:103" s="344" customFormat="1" x14ac:dyDescent="0.2">
      <c r="C74" s="345"/>
      <c r="D74" s="345"/>
      <c r="E74" s="345"/>
      <c r="F74" s="345"/>
      <c r="H74" s="345"/>
      <c r="I74" s="345"/>
      <c r="L74" s="345"/>
    </row>
    <row r="75" spans="1:103" s="344" customFormat="1" x14ac:dyDescent="0.2">
      <c r="C75" s="345"/>
      <c r="D75" s="345"/>
      <c r="E75" s="345"/>
      <c r="F75" s="345"/>
      <c r="H75" s="345"/>
      <c r="I75" s="345"/>
      <c r="L75" s="345"/>
    </row>
    <row r="76" spans="1:103" s="344" customFormat="1" x14ac:dyDescent="0.2">
      <c r="C76" s="345"/>
      <c r="D76" s="345"/>
      <c r="E76" s="345"/>
      <c r="F76" s="345"/>
      <c r="H76" s="345"/>
      <c r="I76" s="345"/>
      <c r="L76" s="345"/>
    </row>
    <row r="77" spans="1:103" s="344" customFormat="1" x14ac:dyDescent="0.2">
      <c r="C77" s="345"/>
      <c r="D77" s="345"/>
      <c r="E77" s="345"/>
      <c r="F77" s="345"/>
      <c r="H77" s="345"/>
      <c r="I77" s="345"/>
      <c r="L77" s="345"/>
    </row>
    <row r="78" spans="1:103" s="344" customFormat="1" x14ac:dyDescent="0.2">
      <c r="C78" s="345"/>
      <c r="D78" s="345"/>
      <c r="E78" s="345"/>
      <c r="F78" s="345"/>
      <c r="H78" s="345"/>
      <c r="I78" s="345"/>
      <c r="L78" s="345"/>
    </row>
    <row r="79" spans="1:103" s="344" customFormat="1" x14ac:dyDescent="0.2">
      <c r="C79" s="345"/>
      <c r="D79" s="345"/>
      <c r="E79" s="345"/>
      <c r="F79" s="345"/>
      <c r="H79" s="345"/>
      <c r="I79" s="345"/>
      <c r="L79" s="345"/>
    </row>
    <row r="80" spans="1:103" s="344" customFormat="1" x14ac:dyDescent="0.2">
      <c r="C80" s="345"/>
      <c r="D80" s="345"/>
      <c r="E80" s="345"/>
      <c r="F80" s="345"/>
      <c r="H80" s="345"/>
      <c r="I80" s="345"/>
      <c r="L80" s="345"/>
    </row>
    <row r="81" spans="1:12" s="344" customFormat="1" x14ac:dyDescent="0.2">
      <c r="C81" s="345"/>
      <c r="D81" s="345"/>
      <c r="E81" s="345"/>
      <c r="F81" s="345"/>
      <c r="H81" s="345"/>
      <c r="I81" s="345"/>
      <c r="L81" s="345"/>
    </row>
    <row r="82" spans="1:12" s="344" customFormat="1" x14ac:dyDescent="0.2">
      <c r="C82" s="345"/>
      <c r="D82" s="345"/>
      <c r="E82" s="345"/>
      <c r="F82" s="345"/>
      <c r="H82" s="345"/>
      <c r="I82" s="345"/>
      <c r="L82" s="345"/>
    </row>
    <row r="83" spans="1:12" s="344" customFormat="1" x14ac:dyDescent="0.2">
      <c r="C83" s="345"/>
      <c r="D83" s="345"/>
      <c r="E83" s="345"/>
      <c r="F83" s="345"/>
      <c r="H83" s="345"/>
      <c r="I83" s="345"/>
      <c r="L83" s="345"/>
    </row>
    <row r="84" spans="1:12" s="344" customFormat="1" x14ac:dyDescent="0.2">
      <c r="C84" s="345"/>
      <c r="D84" s="345"/>
      <c r="E84" s="345"/>
      <c r="F84" s="345"/>
      <c r="H84" s="345"/>
      <c r="I84" s="345"/>
      <c r="L84" s="345"/>
    </row>
    <row r="85" spans="1:12" s="344" customFormat="1" x14ac:dyDescent="0.2">
      <c r="C85" s="345"/>
      <c r="D85" s="345"/>
      <c r="E85" s="345"/>
      <c r="F85" s="345"/>
      <c r="H85" s="345"/>
      <c r="I85" s="345"/>
      <c r="L85" s="345"/>
    </row>
    <row r="86" spans="1:12" s="344" customFormat="1" x14ac:dyDescent="0.2">
      <c r="C86" s="345"/>
      <c r="D86" s="345"/>
      <c r="E86" s="345"/>
      <c r="F86" s="345"/>
      <c r="H86" s="345"/>
      <c r="I86" s="345"/>
      <c r="L86" s="345"/>
    </row>
    <row r="87" spans="1:12" x14ac:dyDescent="0.2">
      <c r="A87" s="56"/>
      <c r="B87" s="56"/>
      <c r="C87" s="324"/>
      <c r="D87" s="324"/>
      <c r="E87" s="324"/>
      <c r="F87" s="324"/>
      <c r="G87" s="56"/>
      <c r="H87" s="324"/>
      <c r="I87" s="324"/>
      <c r="J87" s="56"/>
      <c r="K87" s="56"/>
      <c r="L87" s="324"/>
    </row>
    <row r="88" spans="1:12" x14ac:dyDescent="0.2">
      <c r="A88" s="56"/>
      <c r="B88" s="56"/>
      <c r="C88" s="324"/>
      <c r="D88" s="324"/>
      <c r="E88" s="324"/>
      <c r="F88" s="324"/>
      <c r="G88" s="56"/>
      <c r="H88" s="324"/>
      <c r="I88" s="324"/>
      <c r="J88" s="56"/>
      <c r="K88" s="56"/>
      <c r="L88" s="324"/>
    </row>
    <row r="89" spans="1:12" x14ac:dyDescent="0.2">
      <c r="A89" s="56"/>
      <c r="B89" s="56"/>
      <c r="C89" s="324"/>
      <c r="D89" s="324"/>
      <c r="E89" s="324"/>
      <c r="F89" s="324"/>
      <c r="G89" s="56"/>
      <c r="H89" s="324"/>
      <c r="I89" s="324"/>
      <c r="J89" s="56"/>
      <c r="K89" s="56"/>
      <c r="L89" s="324"/>
    </row>
    <row r="90" spans="1:12" x14ac:dyDescent="0.2">
      <c r="A90" s="56"/>
      <c r="B90" s="56"/>
      <c r="C90" s="324"/>
      <c r="D90" s="324"/>
      <c r="E90" s="324"/>
      <c r="F90" s="324"/>
      <c r="G90" s="56"/>
      <c r="H90" s="324"/>
      <c r="I90" s="324"/>
      <c r="J90" s="56"/>
      <c r="K90" s="56"/>
      <c r="L90" s="324"/>
    </row>
    <row r="91" spans="1:12" x14ac:dyDescent="0.2">
      <c r="A91" s="56"/>
      <c r="B91" s="56"/>
      <c r="C91" s="324"/>
      <c r="D91" s="324"/>
      <c r="E91" s="324"/>
      <c r="F91" s="324"/>
      <c r="G91" s="56"/>
      <c r="H91" s="324"/>
      <c r="I91" s="324"/>
      <c r="J91" s="56"/>
      <c r="K91" s="56"/>
      <c r="L91" s="324"/>
    </row>
    <row r="92" spans="1:12" x14ac:dyDescent="0.2">
      <c r="A92" s="56"/>
      <c r="B92" s="56"/>
      <c r="C92" s="324"/>
      <c r="D92" s="324"/>
      <c r="E92" s="324"/>
      <c r="F92" s="324"/>
      <c r="G92" s="56"/>
      <c r="H92" s="324"/>
      <c r="I92" s="324"/>
      <c r="J92" s="56"/>
      <c r="K92" s="56"/>
      <c r="L92" s="324"/>
    </row>
    <row r="93" spans="1:12" x14ac:dyDescent="0.2">
      <c r="A93" s="56"/>
      <c r="B93" s="56"/>
      <c r="C93" s="324"/>
      <c r="D93" s="324"/>
      <c r="E93" s="324"/>
      <c r="F93" s="324"/>
      <c r="G93" s="56"/>
      <c r="H93" s="324"/>
      <c r="I93" s="324"/>
      <c r="J93" s="56"/>
      <c r="K93" s="56"/>
      <c r="L93" s="324"/>
    </row>
    <row r="94" spans="1:12" x14ac:dyDescent="0.2">
      <c r="A94" s="56"/>
      <c r="B94" s="56"/>
      <c r="C94" s="324"/>
      <c r="D94" s="324"/>
      <c r="E94" s="324"/>
      <c r="F94" s="324"/>
      <c r="G94" s="56"/>
      <c r="H94" s="324"/>
      <c r="I94" s="324"/>
      <c r="J94" s="56"/>
      <c r="K94" s="56"/>
      <c r="L94" s="324"/>
    </row>
    <row r="95" spans="1:12" x14ac:dyDescent="0.2">
      <c r="A95" s="56"/>
      <c r="B95" s="56"/>
      <c r="C95" s="324"/>
      <c r="D95" s="324"/>
      <c r="E95" s="324"/>
      <c r="F95" s="324"/>
      <c r="G95" s="56"/>
      <c r="H95" s="324"/>
      <c r="I95" s="324"/>
      <c r="J95" s="56"/>
      <c r="K95" s="56"/>
      <c r="L95" s="324"/>
    </row>
    <row r="96" spans="1:12" x14ac:dyDescent="0.2">
      <c r="A96" s="56"/>
      <c r="B96" s="56"/>
      <c r="C96" s="324"/>
      <c r="D96" s="324"/>
      <c r="E96" s="324"/>
      <c r="F96" s="324"/>
      <c r="G96" s="56"/>
      <c r="H96" s="324"/>
      <c r="I96" s="324"/>
      <c r="J96" s="56"/>
      <c r="K96" s="56"/>
      <c r="L96" s="324"/>
    </row>
    <row r="97" spans="1:12" x14ac:dyDescent="0.2">
      <c r="A97" s="56"/>
      <c r="B97" s="56"/>
      <c r="C97" s="324"/>
      <c r="D97" s="324"/>
      <c r="E97" s="324"/>
      <c r="F97" s="324"/>
      <c r="G97" s="56"/>
      <c r="H97" s="324"/>
      <c r="I97" s="324"/>
      <c r="J97" s="56"/>
      <c r="K97" s="56"/>
      <c r="L97" s="324"/>
    </row>
    <row r="98" spans="1:12" x14ac:dyDescent="0.2">
      <c r="A98" s="56"/>
      <c r="B98" s="56"/>
      <c r="C98" s="324"/>
      <c r="D98" s="324"/>
      <c r="E98" s="324"/>
      <c r="F98" s="324"/>
      <c r="G98" s="56"/>
      <c r="H98" s="324"/>
      <c r="I98" s="324"/>
      <c r="J98" s="56"/>
      <c r="K98" s="56"/>
      <c r="L98" s="324"/>
    </row>
    <row r="99" spans="1:12" x14ac:dyDescent="0.2">
      <c r="A99" s="56"/>
      <c r="B99" s="56"/>
      <c r="C99" s="324"/>
      <c r="D99" s="324"/>
      <c r="E99" s="324"/>
      <c r="F99" s="324"/>
      <c r="G99" s="56"/>
      <c r="H99" s="324"/>
      <c r="I99" s="324"/>
      <c r="J99" s="56"/>
      <c r="K99" s="56"/>
      <c r="L99" s="324"/>
    </row>
  </sheetData>
  <sheetProtection selectLockedCells="1"/>
  <mergeCells count="57">
    <mergeCell ref="B55:E55"/>
    <mergeCell ref="F55:I55"/>
    <mergeCell ref="A54:I54"/>
    <mergeCell ref="A55:A56"/>
    <mergeCell ref="A40:B40"/>
    <mergeCell ref="A41:B41"/>
    <mergeCell ref="A47:I47"/>
    <mergeCell ref="A48:A49"/>
    <mergeCell ref="B48:E48"/>
    <mergeCell ref="F48:I48"/>
    <mergeCell ref="A42:B42"/>
    <mergeCell ref="A44:B44"/>
    <mergeCell ref="A2:B2"/>
    <mergeCell ref="C2:K2"/>
    <mergeCell ref="A4:D4"/>
    <mergeCell ref="A5:B5"/>
    <mergeCell ref="A6:B6"/>
    <mergeCell ref="F4:I4"/>
    <mergeCell ref="F5:G5"/>
    <mergeCell ref="A35:B35"/>
    <mergeCell ref="A62:A63"/>
    <mergeCell ref="B62:E62"/>
    <mergeCell ref="F62:I62"/>
    <mergeCell ref="A23:B23"/>
    <mergeCell ref="A26:B26"/>
    <mergeCell ref="A61:I61"/>
    <mergeCell ref="A32:B32"/>
    <mergeCell ref="A37:B37"/>
    <mergeCell ref="A39:F39"/>
    <mergeCell ref="A25:B25"/>
    <mergeCell ref="A29:F29"/>
    <mergeCell ref="A30:B30"/>
    <mergeCell ref="A31:B31"/>
    <mergeCell ref="A33:B33"/>
    <mergeCell ref="A34:B34"/>
    <mergeCell ref="A20:B20"/>
    <mergeCell ref="A21:B21"/>
    <mergeCell ref="A22:B22"/>
    <mergeCell ref="A9:B9"/>
    <mergeCell ref="A10:B10"/>
    <mergeCell ref="A11:B11"/>
    <mergeCell ref="A12:B12"/>
    <mergeCell ref="A14:B14"/>
    <mergeCell ref="A18:F18"/>
    <mergeCell ref="A19:B19"/>
    <mergeCell ref="A7:B7"/>
    <mergeCell ref="A8:B8"/>
    <mergeCell ref="A13:B13"/>
    <mergeCell ref="AX19:BG19"/>
    <mergeCell ref="Q4:T4"/>
    <mergeCell ref="U4:V4"/>
    <mergeCell ref="W4:Y4"/>
    <mergeCell ref="Q19:Z19"/>
    <mergeCell ref="AB19:AK19"/>
    <mergeCell ref="AM19:AV19"/>
    <mergeCell ref="F7:G7"/>
    <mergeCell ref="F6:G6"/>
  </mergeCells>
  <pageMargins left="0.70866141732283472" right="0.70866141732283472" top="0.74803149606299213" bottom="0.74803149606299213" header="0.31496062992125984" footer="0.31496062992125984"/>
  <pageSetup scale="50" orientation="landscape" r:id="rId1"/>
  <ignoredErrors>
    <ignoredError sqref="C45:F45" unlockedFormula="1"/>
    <ignoredError sqref="F69:H73" evalError="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tabColor rgb="FF00B050"/>
  </sheetPr>
  <dimension ref="A1:DT435"/>
  <sheetViews>
    <sheetView zoomScaleNormal="100" workbookViewId="0">
      <selection activeCell="M18" sqref="M18"/>
    </sheetView>
  </sheetViews>
  <sheetFormatPr baseColWidth="10" defaultRowHeight="16.5" x14ac:dyDescent="0.2"/>
  <cols>
    <col min="1" max="1" width="7.28515625" style="227" customWidth="1"/>
    <col min="2" max="2" width="20.140625" style="227" customWidth="1"/>
    <col min="3" max="3" width="7.42578125" style="228" customWidth="1"/>
    <col min="4" max="4" width="31.85546875" style="229" customWidth="1"/>
    <col min="5" max="5" width="34.140625" style="242" customWidth="1"/>
    <col min="6" max="9" width="9.140625" style="242" customWidth="1"/>
    <col min="10" max="10" width="31.5703125" style="243" customWidth="1"/>
    <col min="11" max="14" width="8.5703125" style="227" customWidth="1"/>
    <col min="15" max="15" width="12.5703125" style="227" customWidth="1"/>
    <col min="16" max="18" width="10.140625" style="227" customWidth="1"/>
    <col min="19" max="19" width="11" style="227" customWidth="1"/>
    <col min="20" max="20" width="14" style="227" customWidth="1"/>
    <col min="21" max="21" width="14.5703125" style="227" customWidth="1"/>
    <col min="22" max="22" width="16.85546875" style="227" customWidth="1"/>
    <col min="23" max="23" width="16.140625" style="202" customWidth="1"/>
    <col min="24" max="24" width="15.42578125" style="202" customWidth="1"/>
    <col min="25" max="25" width="13.42578125" style="202" customWidth="1"/>
    <col min="26" max="26" width="13" style="202" customWidth="1"/>
    <col min="27" max="28" width="11.42578125" style="201"/>
    <col min="29" max="118" width="0" style="201" hidden="1" customWidth="1"/>
    <col min="119" max="124" width="0" style="202" hidden="1" customWidth="1"/>
    <col min="125" max="126" width="0" style="92" hidden="1" customWidth="1"/>
    <col min="127" max="16384" width="11.42578125" style="92"/>
  </cols>
  <sheetData>
    <row r="1" spans="1:124" s="177" customFormat="1" ht="23.25" x14ac:dyDescent="0.2">
      <c r="A1" s="261"/>
      <c r="B1" s="262"/>
      <c r="C1" s="262"/>
      <c r="D1" s="263"/>
      <c r="E1" s="262">
        <v>3</v>
      </c>
      <c r="F1" s="264"/>
      <c r="G1" s="264"/>
      <c r="H1" s="264"/>
      <c r="I1" s="264"/>
      <c r="J1" s="264"/>
      <c r="K1" s="262"/>
      <c r="L1" s="262"/>
      <c r="M1" s="262"/>
      <c r="N1" s="262"/>
      <c r="O1" s="262"/>
      <c r="P1" s="262"/>
      <c r="Q1" s="262"/>
      <c r="R1" s="262"/>
      <c r="S1" s="262"/>
      <c r="T1" s="262"/>
      <c r="U1" s="262"/>
      <c r="V1" s="262"/>
    </row>
    <row r="2" spans="1:124" s="177" customFormat="1" ht="23.25" x14ac:dyDescent="0.2">
      <c r="A2" s="261"/>
      <c r="B2" s="262"/>
      <c r="C2" s="262"/>
      <c r="D2" s="263"/>
      <c r="E2" s="264"/>
      <c r="F2" s="264"/>
      <c r="G2" s="264"/>
      <c r="H2" s="264"/>
      <c r="I2" s="264"/>
      <c r="J2" s="264"/>
      <c r="L2" s="262"/>
      <c r="M2" s="262"/>
      <c r="N2" s="262"/>
      <c r="O2" s="262"/>
      <c r="P2" s="262"/>
      <c r="Q2" s="262"/>
      <c r="R2" s="262"/>
      <c r="S2" s="262"/>
      <c r="T2" s="262"/>
      <c r="U2" s="262"/>
      <c r="V2" s="262"/>
    </row>
    <row r="3" spans="1:124" s="265" customFormat="1" x14ac:dyDescent="0.2">
      <c r="A3" s="266"/>
      <c r="B3" s="267"/>
      <c r="C3" s="268"/>
      <c r="D3" s="269"/>
      <c r="E3" s="270"/>
      <c r="F3" s="270"/>
      <c r="G3" s="270"/>
      <c r="H3" s="270"/>
      <c r="I3" s="270"/>
      <c r="J3" s="271"/>
      <c r="K3" s="267"/>
      <c r="L3" s="267"/>
      <c r="M3" s="267"/>
      <c r="N3" s="267"/>
      <c r="O3" s="267"/>
      <c r="P3" s="267"/>
      <c r="Q3" s="267"/>
      <c r="R3" s="267"/>
      <c r="S3" s="267"/>
      <c r="T3" s="267"/>
      <c r="U3" s="267"/>
      <c r="V3" s="267"/>
    </row>
    <row r="4" spans="1:124" s="260" customFormat="1" ht="15" x14ac:dyDescent="0.2">
      <c r="A4" s="639" t="str">
        <f>+Indicadores!A2</f>
        <v>COMPONENTES</v>
      </c>
      <c r="B4" s="639"/>
      <c r="C4" s="639" t="s">
        <v>2</v>
      </c>
      <c r="D4" s="639"/>
      <c r="E4" s="638" t="s">
        <v>0</v>
      </c>
      <c r="F4" s="640" t="s">
        <v>60</v>
      </c>
      <c r="G4" s="640"/>
      <c r="H4" s="640"/>
      <c r="I4" s="640"/>
      <c r="J4" s="638" t="s">
        <v>1</v>
      </c>
      <c r="K4" s="636" t="s">
        <v>60</v>
      </c>
      <c r="L4" s="636"/>
      <c r="M4" s="636"/>
      <c r="N4" s="636"/>
      <c r="O4" s="636" t="s">
        <v>70</v>
      </c>
      <c r="P4" s="636"/>
      <c r="Q4" s="636"/>
      <c r="R4" s="636"/>
      <c r="S4" s="637" t="s">
        <v>165</v>
      </c>
      <c r="T4" s="637" t="s">
        <v>123</v>
      </c>
      <c r="U4" s="636" t="s">
        <v>12</v>
      </c>
      <c r="V4" s="636"/>
      <c r="W4" s="636"/>
      <c r="X4" s="636"/>
      <c r="Y4" s="636"/>
      <c r="Z4" s="636"/>
      <c r="AA4" s="257"/>
      <c r="AB4" s="257"/>
      <c r="AC4" s="257"/>
      <c r="AD4" s="258"/>
      <c r="AE4" s="258"/>
      <c r="AF4" s="258"/>
      <c r="AG4" s="258"/>
      <c r="AH4" s="258"/>
      <c r="AI4" s="258"/>
      <c r="AJ4" s="258"/>
      <c r="AK4" s="258"/>
      <c r="AL4" s="258"/>
      <c r="AM4" s="258"/>
      <c r="AN4" s="258"/>
      <c r="AO4" s="258"/>
      <c r="AP4" s="258"/>
      <c r="AQ4" s="258"/>
      <c r="AR4" s="258"/>
      <c r="AS4" s="258"/>
      <c r="AT4" s="258"/>
      <c r="AU4" s="258"/>
      <c r="AV4" s="258"/>
      <c r="AW4" s="258"/>
      <c r="AX4" s="258"/>
      <c r="AY4" s="258"/>
      <c r="AZ4" s="258"/>
      <c r="BA4" s="258"/>
      <c r="BB4" s="258"/>
      <c r="BC4" s="258"/>
      <c r="BD4" s="258"/>
      <c r="BE4" s="258"/>
      <c r="BF4" s="258"/>
      <c r="BG4" s="258"/>
      <c r="BH4" s="258"/>
      <c r="BI4" s="258"/>
      <c r="BJ4" s="258"/>
      <c r="BK4" s="258"/>
      <c r="BL4" s="258"/>
      <c r="BM4" s="258"/>
      <c r="BN4" s="258"/>
      <c r="BO4" s="258"/>
      <c r="BP4" s="258"/>
      <c r="BQ4" s="258"/>
      <c r="BR4" s="258"/>
      <c r="BS4" s="258"/>
      <c r="BT4" s="258"/>
      <c r="BU4" s="258"/>
      <c r="BV4" s="258"/>
      <c r="BW4" s="258"/>
      <c r="BX4" s="258"/>
      <c r="BY4" s="258"/>
      <c r="BZ4" s="258"/>
      <c r="CA4" s="258"/>
      <c r="CB4" s="258"/>
      <c r="CC4" s="258"/>
      <c r="CD4" s="258"/>
      <c r="CE4" s="258"/>
      <c r="CF4" s="258"/>
      <c r="CG4" s="258"/>
      <c r="CH4" s="258"/>
      <c r="CI4" s="258"/>
      <c r="CJ4" s="258"/>
      <c r="CK4" s="258"/>
      <c r="CL4" s="258"/>
      <c r="CM4" s="258"/>
      <c r="CN4" s="258"/>
      <c r="CO4" s="258"/>
      <c r="CP4" s="258"/>
      <c r="CQ4" s="258"/>
      <c r="CR4" s="258"/>
      <c r="CS4" s="258"/>
      <c r="CT4" s="258"/>
      <c r="CU4" s="258"/>
      <c r="CV4" s="258"/>
      <c r="CW4" s="258"/>
      <c r="CX4" s="258"/>
      <c r="CY4" s="258"/>
      <c r="CZ4" s="258"/>
      <c r="DA4" s="258"/>
      <c r="DB4" s="258"/>
      <c r="DC4" s="258"/>
      <c r="DD4" s="258"/>
      <c r="DE4" s="258"/>
      <c r="DF4" s="258"/>
      <c r="DG4" s="258"/>
      <c r="DH4" s="258"/>
      <c r="DI4" s="258"/>
      <c r="DJ4" s="258"/>
      <c r="DK4" s="258"/>
      <c r="DL4" s="258"/>
      <c r="DM4" s="258"/>
      <c r="DN4" s="258"/>
      <c r="DO4" s="259"/>
      <c r="DP4" s="259"/>
      <c r="DQ4" s="259"/>
      <c r="DR4" s="259"/>
      <c r="DS4" s="259"/>
      <c r="DT4" s="259"/>
    </row>
    <row r="5" spans="1:124" ht="14.25" x14ac:dyDescent="0.2">
      <c r="A5" s="639"/>
      <c r="B5" s="639"/>
      <c r="C5" s="639"/>
      <c r="D5" s="639"/>
      <c r="E5" s="638"/>
      <c r="F5" s="234" t="s">
        <v>61</v>
      </c>
      <c r="G5" s="234" t="s">
        <v>62</v>
      </c>
      <c r="H5" s="234" t="s">
        <v>63</v>
      </c>
      <c r="I5" s="234" t="s">
        <v>64</v>
      </c>
      <c r="J5" s="638"/>
      <c r="K5" s="204" t="s">
        <v>61</v>
      </c>
      <c r="L5" s="204" t="s">
        <v>62</v>
      </c>
      <c r="M5" s="204" t="s">
        <v>63</v>
      </c>
      <c r="N5" s="204" t="s">
        <v>64</v>
      </c>
      <c r="O5" s="205" t="s">
        <v>61</v>
      </c>
      <c r="P5" s="205" t="s">
        <v>62</v>
      </c>
      <c r="Q5" s="205" t="s">
        <v>63</v>
      </c>
      <c r="R5" s="205" t="s">
        <v>64</v>
      </c>
      <c r="S5" s="637"/>
      <c r="T5" s="637"/>
      <c r="U5" s="203" t="s">
        <v>79</v>
      </c>
      <c r="V5" s="203" t="s">
        <v>96</v>
      </c>
      <c r="W5" s="203" t="s">
        <v>97</v>
      </c>
      <c r="X5" s="203" t="s">
        <v>98</v>
      </c>
      <c r="Y5" s="203" t="s">
        <v>124</v>
      </c>
      <c r="Z5" s="203" t="s">
        <v>99</v>
      </c>
      <c r="AA5" s="200"/>
      <c r="AB5" s="200"/>
      <c r="AC5" s="200"/>
      <c r="AD5" s="642" t="s">
        <v>61</v>
      </c>
      <c r="AE5" s="642"/>
      <c r="AF5" s="642"/>
      <c r="AG5" s="642"/>
      <c r="AH5" s="642"/>
      <c r="AI5" s="642"/>
      <c r="AJ5" s="642"/>
      <c r="AK5" s="642"/>
      <c r="AL5" s="642"/>
      <c r="AM5" s="642"/>
      <c r="AO5" s="643" t="s">
        <v>62</v>
      </c>
      <c r="AP5" s="643"/>
      <c r="AQ5" s="643"/>
      <c r="AR5" s="643"/>
      <c r="AS5" s="643"/>
      <c r="AT5" s="643"/>
      <c r="AU5" s="643"/>
      <c r="AV5" s="643"/>
      <c r="AW5" s="643"/>
      <c r="AX5" s="643"/>
      <c r="AZ5" s="643" t="s">
        <v>63</v>
      </c>
      <c r="BA5" s="643"/>
      <c r="BB5" s="643"/>
      <c r="BC5" s="643"/>
      <c r="BD5" s="643"/>
      <c r="BE5" s="643"/>
      <c r="BF5" s="643"/>
      <c r="BG5" s="643"/>
      <c r="BH5" s="643"/>
      <c r="BI5" s="643"/>
      <c r="BK5" s="643" t="s">
        <v>64</v>
      </c>
      <c r="BL5" s="643"/>
      <c r="BM5" s="643"/>
      <c r="BN5" s="643"/>
      <c r="BO5" s="643"/>
      <c r="BP5" s="643"/>
      <c r="BQ5" s="643"/>
      <c r="BR5" s="643"/>
      <c r="BS5" s="643"/>
      <c r="BT5" s="643"/>
      <c r="BV5" s="644" t="s">
        <v>61</v>
      </c>
      <c r="BW5" s="644"/>
      <c r="BX5" s="644"/>
      <c r="BY5" s="644"/>
      <c r="BZ5" s="644"/>
      <c r="CA5" s="644"/>
      <c r="CB5" s="644"/>
      <c r="CC5" s="644"/>
      <c r="CD5" s="644"/>
      <c r="CE5" s="644"/>
      <c r="CG5" s="641" t="s">
        <v>62</v>
      </c>
      <c r="CH5" s="641"/>
      <c r="CI5" s="641"/>
      <c r="CJ5" s="641"/>
      <c r="CK5" s="641"/>
      <c r="CL5" s="641"/>
      <c r="CM5" s="641"/>
      <c r="CN5" s="641"/>
      <c r="CO5" s="641"/>
      <c r="CP5" s="641"/>
      <c r="CR5" s="641" t="s">
        <v>63</v>
      </c>
      <c r="CS5" s="641"/>
      <c r="CT5" s="641"/>
      <c r="CU5" s="641"/>
      <c r="CV5" s="641"/>
      <c r="CW5" s="641"/>
      <c r="CX5" s="641"/>
      <c r="CY5" s="641"/>
      <c r="CZ5" s="641"/>
      <c r="DA5" s="641"/>
      <c r="DC5" s="641" t="s">
        <v>64</v>
      </c>
      <c r="DD5" s="641"/>
      <c r="DE5" s="641"/>
      <c r="DF5" s="641"/>
      <c r="DG5" s="641"/>
      <c r="DH5" s="641"/>
      <c r="DI5" s="641"/>
      <c r="DJ5" s="641"/>
      <c r="DK5" s="641"/>
      <c r="DL5" s="641"/>
    </row>
    <row r="6" spans="1:124" ht="34.5" customHeight="1" x14ac:dyDescent="0.2">
      <c r="A6" s="580" t="s">
        <v>343</v>
      </c>
      <c r="B6" s="578" t="s">
        <v>331</v>
      </c>
      <c r="C6" s="231">
        <f>+Indicadores!C4</f>
        <v>1</v>
      </c>
      <c r="D6" s="233" t="str">
        <f>+Indicadores!D4</f>
        <v>PRODUCTIVIDAD HORA MEDICO</v>
      </c>
      <c r="E6" s="230" t="str">
        <f>+Indicadores!E4</f>
        <v>N° de Atenciones Médicas Realizadas</v>
      </c>
      <c r="F6" s="235">
        <f>+VLOOKUP($E$1,Data!$A$4:$DB$13,3,FALSE)</f>
        <v>12907</v>
      </c>
      <c r="G6" s="235">
        <f>+VLOOKUP($E$1,Data!$A$4:$DB$13,29,FALSE)</f>
        <v>14724</v>
      </c>
      <c r="H6" s="235">
        <f>+VLOOKUP($E$1,Data!$A$4:$DB$13,55,FALSE)</f>
        <v>4959</v>
      </c>
      <c r="I6" s="235"/>
      <c r="J6" s="230" t="str">
        <f>+Indicadores!F4</f>
        <v>N° de horas médico Programadas</v>
      </c>
      <c r="K6" s="235">
        <f>+VLOOKUP($E$1,Data!$A$4:$DB$13,4,FALSE)</f>
        <v>4798</v>
      </c>
      <c r="L6" s="235">
        <f>+VLOOKUP($E$1,Data!$A$4:$DB$13,30,FALSE)</f>
        <v>4656</v>
      </c>
      <c r="M6" s="235">
        <f>+VLOOKUP($E$1,Data!$A$4:$DB$13,56,FALSE)</f>
        <v>1532</v>
      </c>
      <c r="N6" s="90"/>
      <c r="O6" s="340">
        <f>IFERROR(F6/K6,0)</f>
        <v>2.6900791996665276</v>
      </c>
      <c r="P6" s="340">
        <f t="shared" ref="P6:R6" si="0">IFERROR(G6/L6,0)</f>
        <v>3.1623711340206184</v>
      </c>
      <c r="Q6" s="340">
        <f t="shared" si="0"/>
        <v>3.2369451697127936</v>
      </c>
      <c r="R6" s="340">
        <f t="shared" si="0"/>
        <v>0</v>
      </c>
      <c r="S6" s="341">
        <f>IFERROR(+SUM(F6:G6)/SUM(K6:L6),0)</f>
        <v>2.922678231436429</v>
      </c>
      <c r="T6" s="341">
        <f>IFERROR(+SUM(F6:I6)/SUM(K6:N6),0)</f>
        <v>2.9665028217731657</v>
      </c>
      <c r="U6" s="206" t="str">
        <f>IF(O6&gt;=Indicadores!$I4,"Adecuado",IF(O6&lt;Indicadores!$L4,"Deficiente","Regular"))</f>
        <v>Regular</v>
      </c>
      <c r="V6" s="206" t="str">
        <f>IF(P6&gt;=Indicadores!$I4,"Adecuado",IF(P6&lt;Indicadores!$L4,"Deficiente","Regular"))</f>
        <v>Regular</v>
      </c>
      <c r="W6" s="206" t="str">
        <f>IF(Q6&gt;=Indicadores!$I4,"Adecuado",IF(Q6&lt;Indicadores!$L4,"Deficiente","Regular"))</f>
        <v>Regular</v>
      </c>
      <c r="X6" s="206"/>
      <c r="Y6" s="206" t="str">
        <f>IF(S6&gt;=Indicadores!$I4,"Adecuado",IF(S6&lt;Indicadores!$L4,"Deficiente","Regular"))</f>
        <v>Regular</v>
      </c>
      <c r="Z6" s="206" t="str">
        <f>IF(T6&gt;=Indicadores!$I4,"Adecuado",IF(T6&lt;Indicadores!$L4,"Deficiente","Regular"))</f>
        <v>Regular</v>
      </c>
      <c r="AA6" s="207"/>
      <c r="AB6" s="200"/>
      <c r="AC6" s="200"/>
      <c r="AD6" s="90">
        <v>8</v>
      </c>
      <c r="AE6" s="90">
        <v>6</v>
      </c>
      <c r="AF6" s="90">
        <v>0</v>
      </c>
      <c r="AG6" s="90">
        <v>3</v>
      </c>
      <c r="AH6" s="90">
        <v>8</v>
      </c>
      <c r="AI6" s="90">
        <v>8</v>
      </c>
      <c r="AJ6" s="90">
        <v>0</v>
      </c>
      <c r="AK6" s="90">
        <v>2</v>
      </c>
      <c r="AL6" s="90">
        <v>4</v>
      </c>
      <c r="AM6" s="90">
        <v>4</v>
      </c>
      <c r="AO6" s="90">
        <v>8</v>
      </c>
      <c r="AP6" s="90">
        <v>6</v>
      </c>
      <c r="AQ6" s="90">
        <v>3</v>
      </c>
      <c r="AR6" s="90">
        <v>3</v>
      </c>
      <c r="AS6" s="90">
        <v>8</v>
      </c>
      <c r="AT6" s="90">
        <v>8</v>
      </c>
      <c r="AU6" s="90">
        <v>4</v>
      </c>
      <c r="AV6" s="90">
        <v>2</v>
      </c>
      <c r="AW6" s="90">
        <v>4</v>
      </c>
      <c r="AX6" s="90">
        <v>4</v>
      </c>
      <c r="AZ6" s="90">
        <v>8</v>
      </c>
      <c r="BA6" s="90">
        <v>6</v>
      </c>
      <c r="BB6" s="90">
        <v>3</v>
      </c>
      <c r="BC6" s="90">
        <v>3</v>
      </c>
      <c r="BD6" s="90">
        <v>8</v>
      </c>
      <c r="BE6" s="90">
        <v>8</v>
      </c>
      <c r="BF6" s="90">
        <v>4</v>
      </c>
      <c r="BG6" s="90">
        <v>2</v>
      </c>
      <c r="BH6" s="90">
        <v>4</v>
      </c>
      <c r="BI6" s="90">
        <v>4</v>
      </c>
      <c r="BK6" s="90">
        <v>8</v>
      </c>
      <c r="BL6" s="90">
        <v>6</v>
      </c>
      <c r="BM6" s="90">
        <v>3</v>
      </c>
      <c r="BN6" s="90">
        <v>3</v>
      </c>
      <c r="BO6" s="90">
        <v>8</v>
      </c>
      <c r="BP6" s="90">
        <v>8</v>
      </c>
      <c r="BQ6" s="90">
        <v>4</v>
      </c>
      <c r="BR6" s="90">
        <v>2</v>
      </c>
      <c r="BS6" s="90">
        <v>4</v>
      </c>
      <c r="BT6" s="90">
        <v>4</v>
      </c>
      <c r="BV6" s="90">
        <v>8</v>
      </c>
      <c r="BW6" s="90">
        <v>6</v>
      </c>
      <c r="BX6" s="90">
        <v>3</v>
      </c>
      <c r="BY6" s="90">
        <v>3</v>
      </c>
      <c r="BZ6" s="90">
        <v>8</v>
      </c>
      <c r="CA6" s="90">
        <v>8</v>
      </c>
      <c r="CB6" s="90">
        <v>4</v>
      </c>
      <c r="CC6" s="90">
        <f>+[2]F1!$B$16</f>
        <v>2</v>
      </c>
      <c r="CD6" s="90">
        <v>4</v>
      </c>
      <c r="CE6" s="90">
        <v>4</v>
      </c>
      <c r="CG6" s="90">
        <v>8</v>
      </c>
      <c r="CH6" s="90">
        <v>6</v>
      </c>
      <c r="CI6" s="90">
        <v>3</v>
      </c>
      <c r="CJ6" s="90">
        <v>3</v>
      </c>
      <c r="CK6" s="90">
        <v>8</v>
      </c>
      <c r="CL6" s="90">
        <v>8</v>
      </c>
      <c r="CM6" s="90">
        <v>4</v>
      </c>
      <c r="CN6" s="90">
        <v>2</v>
      </c>
      <c r="CO6" s="90">
        <v>4</v>
      </c>
      <c r="CP6" s="90">
        <v>4</v>
      </c>
      <c r="CR6" s="90">
        <v>8</v>
      </c>
      <c r="CS6" s="90">
        <v>6</v>
      </c>
      <c r="CT6" s="90">
        <v>3</v>
      </c>
      <c r="CU6" s="90">
        <v>3</v>
      </c>
      <c r="CV6" s="90">
        <v>8</v>
      </c>
      <c r="CW6" s="90">
        <v>8</v>
      </c>
      <c r="CX6" s="90">
        <v>4</v>
      </c>
      <c r="CY6" s="90">
        <v>2</v>
      </c>
      <c r="CZ6" s="90">
        <v>4</v>
      </c>
      <c r="DA6" s="90">
        <v>4</v>
      </c>
      <c r="DC6" s="90">
        <v>8</v>
      </c>
      <c r="DD6" s="90">
        <v>6</v>
      </c>
      <c r="DE6" s="90">
        <v>3</v>
      </c>
      <c r="DF6" s="90">
        <v>3</v>
      </c>
      <c r="DG6" s="90">
        <v>8</v>
      </c>
      <c r="DH6" s="90">
        <v>8</v>
      </c>
      <c r="DI6" s="90">
        <v>4</v>
      </c>
      <c r="DJ6" s="90">
        <v>2</v>
      </c>
      <c r="DK6" s="90">
        <v>4</v>
      </c>
      <c r="DL6" s="90">
        <v>4</v>
      </c>
      <c r="DO6" s="92"/>
      <c r="DP6" s="92"/>
      <c r="DQ6" s="92"/>
      <c r="DR6" s="92"/>
      <c r="DS6" s="92"/>
      <c r="DT6" s="92"/>
    </row>
    <row r="7" spans="1:124" ht="34.5" customHeight="1" x14ac:dyDescent="0.2">
      <c r="A7" s="581"/>
      <c r="B7" s="579"/>
      <c r="C7" s="231">
        <f>+Indicadores!C5</f>
        <v>2</v>
      </c>
      <c r="D7" s="233" t="str">
        <f>+Indicadores!D5</f>
        <v>RENDIMIENTO HORA MEDICO</v>
      </c>
      <c r="E7" s="230" t="str">
        <f>+Indicadores!E5</f>
        <v>N° de Atenciones Médicas Realizadas</v>
      </c>
      <c r="F7" s="235">
        <f>+VLOOKUP($E$1,Data!$A$4:$DB$13,5,FALSE)</f>
        <v>12907</v>
      </c>
      <c r="G7" s="235">
        <f>+VLOOKUP($E$1,Data!$A$4:$DB$13,31,FALSE)</f>
        <v>14724</v>
      </c>
      <c r="H7" s="235">
        <f>+VLOOKUP($E$1,Data!$A$4:$DB$13,57,FALSE)</f>
        <v>4959</v>
      </c>
      <c r="I7" s="235"/>
      <c r="J7" s="230" t="str">
        <f>+Indicadores!F5</f>
        <v>N° de horas médico Efectivas</v>
      </c>
      <c r="K7" s="235">
        <f>+VLOOKUP($E$1,Data!$A$4:$DB$13,6,FALSE)</f>
        <v>3227</v>
      </c>
      <c r="L7" s="235">
        <f>+VLOOKUP($E$1,Data!$A$4:$DB$13,32,FALSE)</f>
        <v>3678</v>
      </c>
      <c r="M7" s="235">
        <f>+VLOOKUP($E$1,Data!$A$4:$DB$13,58,FALSE)</f>
        <v>1241</v>
      </c>
      <c r="N7" s="90"/>
      <c r="O7" s="340">
        <f>IFERROR(F7/K7,0)</f>
        <v>3.9996901146575765</v>
      </c>
      <c r="P7" s="340">
        <f t="shared" ref="P7" si="1">IFERROR(G7/L7,0)</f>
        <v>4.0032626427406202</v>
      </c>
      <c r="Q7" s="340">
        <f t="shared" ref="Q7" si="2">IFERROR(H7/M7,0)</f>
        <v>3.9959709911361805</v>
      </c>
      <c r="R7" s="340">
        <f t="shared" ref="R7" si="3">IFERROR(I7/N7,0)</f>
        <v>0</v>
      </c>
      <c r="S7" s="341">
        <f t="shared" ref="S7:S17" si="4">IFERROR(+SUM(F7:G7)/SUM(K7:L7),0)</f>
        <v>4.0015930485155682</v>
      </c>
      <c r="T7" s="341">
        <f t="shared" ref="T7:T17" si="5">IFERROR(+SUM(F7:I7)/SUM(K7:N7),0)</f>
        <v>4.0007365578197884</v>
      </c>
      <c r="U7" s="206" t="str">
        <f>IF(O7&gt;=Indicadores!$I5,"Adecuado",IF(O7&lt;Indicadores!$L5,"Deficiente","Regular"))</f>
        <v>Regular</v>
      </c>
      <c r="V7" s="206" t="str">
        <f>IF(P7&gt;=Indicadores!$I5,"Adecuado",IF(P7&lt;Indicadores!$L5,"Deficiente","Regular"))</f>
        <v>Adecuado</v>
      </c>
      <c r="W7" s="206" t="str">
        <f>IF(Q7&gt;=Indicadores!$I5,"Adecuado",IF(Q7&lt;Indicadores!$L5,"Deficiente","Regular"))</f>
        <v>Regular</v>
      </c>
      <c r="X7" s="206"/>
      <c r="Y7" s="206" t="str">
        <f>IF(S7&gt;=Indicadores!$I5,"Adecuado",IF(S7&lt;Indicadores!$L5,"Deficiente","Regular"))</f>
        <v>Adecuado</v>
      </c>
      <c r="Z7" s="206" t="str">
        <f>IF(T7&gt;=Indicadores!$I5,"Adecuado",IF(T7&lt;Indicadores!$L5,"Deficiente","Regular"))</f>
        <v>Adecuado</v>
      </c>
      <c r="AA7" s="207"/>
      <c r="AB7" s="200"/>
      <c r="AC7" s="200"/>
      <c r="AD7" s="90"/>
      <c r="AE7" s="90"/>
      <c r="AF7" s="90"/>
      <c r="AG7" s="90"/>
      <c r="AH7" s="90"/>
      <c r="AI7" s="90"/>
      <c r="AJ7" s="90"/>
      <c r="AK7" s="90"/>
      <c r="AL7" s="90"/>
      <c r="AM7" s="90"/>
      <c r="AO7" s="90"/>
      <c r="AP7" s="90"/>
      <c r="AQ7" s="90"/>
      <c r="AR7" s="90"/>
      <c r="AS7" s="90"/>
      <c r="AT7" s="90"/>
      <c r="AU7" s="90"/>
      <c r="AV7" s="90"/>
      <c r="AW7" s="90"/>
      <c r="AX7" s="90"/>
      <c r="AZ7" s="90"/>
      <c r="BA7" s="90"/>
      <c r="BB7" s="90"/>
      <c r="BC7" s="90"/>
      <c r="BD7" s="90"/>
      <c r="BE7" s="90"/>
      <c r="BF7" s="90"/>
      <c r="BG7" s="90"/>
      <c r="BH7" s="90"/>
      <c r="BI7" s="90"/>
      <c r="BK7" s="90"/>
      <c r="BL7" s="90"/>
      <c r="BM7" s="90"/>
      <c r="BN7" s="90"/>
      <c r="BO7" s="90"/>
      <c r="BP7" s="90"/>
      <c r="BQ7" s="90"/>
      <c r="BR7" s="90"/>
      <c r="BS7" s="90"/>
      <c r="BT7" s="90"/>
      <c r="BV7" s="90"/>
      <c r="BW7" s="90"/>
      <c r="BX7" s="90"/>
      <c r="BY7" s="90"/>
      <c r="BZ7" s="90"/>
      <c r="CA7" s="90"/>
      <c r="CB7" s="90"/>
      <c r="CC7" s="90"/>
      <c r="CD7" s="90"/>
      <c r="CE7" s="90"/>
      <c r="CG7" s="90"/>
      <c r="CH7" s="90"/>
      <c r="CI7" s="90"/>
      <c r="CJ7" s="90"/>
      <c r="CK7" s="90"/>
      <c r="CL7" s="90"/>
      <c r="CM7" s="90"/>
      <c r="CN7" s="90"/>
      <c r="CO7" s="90"/>
      <c r="CP7" s="90"/>
      <c r="CR7" s="90"/>
      <c r="CS7" s="90"/>
      <c r="CT7" s="90"/>
      <c r="CU7" s="90"/>
      <c r="CV7" s="90"/>
      <c r="CW7" s="90"/>
      <c r="CX7" s="90"/>
      <c r="CY7" s="90"/>
      <c r="CZ7" s="90"/>
      <c r="DA7" s="90"/>
      <c r="DC7" s="90"/>
      <c r="DD7" s="90"/>
      <c r="DE7" s="90"/>
      <c r="DF7" s="90"/>
      <c r="DG7" s="90"/>
      <c r="DH7" s="90"/>
      <c r="DI7" s="90"/>
      <c r="DJ7" s="90"/>
      <c r="DK7" s="90"/>
      <c r="DL7" s="90"/>
      <c r="DO7" s="92"/>
      <c r="DP7" s="92"/>
      <c r="DQ7" s="92"/>
      <c r="DR7" s="92"/>
      <c r="DS7" s="92"/>
      <c r="DT7" s="92"/>
    </row>
    <row r="8" spans="1:124" ht="34.5" customHeight="1" x14ac:dyDescent="0.2">
      <c r="A8" s="581"/>
      <c r="B8" s="578" t="s">
        <v>330</v>
      </c>
      <c r="C8" s="231">
        <f>+Indicadores!C6</f>
        <v>3</v>
      </c>
      <c r="D8" s="233" t="str">
        <f>+Indicadores!D6</f>
        <v>PROMEDIO DE ANALISIS DE LABORATORIO POR CONSULTA EXTERNA</v>
      </c>
      <c r="E8" s="230" t="str">
        <f>+Indicadores!E6</f>
        <v>N° análisis de laboratorio indicados en consulta externa</v>
      </c>
      <c r="F8" s="235">
        <f>+VLOOKUP($E$1,Data!$A$4:$DB$13,7,FALSE)</f>
        <v>8037</v>
      </c>
      <c r="G8" s="235">
        <f>+VLOOKUP($E$1,Data!$A$4:$DB$13,33,FALSE)</f>
        <v>6631</v>
      </c>
      <c r="H8" s="235">
        <f>+VLOOKUP($E$1,Data!$A$4:$DB$13,59,FALSE)</f>
        <v>2221</v>
      </c>
      <c r="I8" s="235"/>
      <c r="J8" s="230" t="str">
        <f>+Indicadores!F6</f>
        <v>N° Atenciones médicas Realizadas</v>
      </c>
      <c r="K8" s="235">
        <f>+VLOOKUP($E$1,Data!$A$4:$DB$13,8,FALSE)</f>
        <v>12907</v>
      </c>
      <c r="L8" s="235">
        <f>+VLOOKUP($E$1,Data!$A$4:$DB$13,34,FALSE)</f>
        <v>14724</v>
      </c>
      <c r="M8" s="235">
        <f>+VLOOKUP($E$1,Data!$A$4:$DB$13,60,FALSE)</f>
        <v>4959</v>
      </c>
      <c r="N8" s="90"/>
      <c r="O8" s="340">
        <f>IFERROR(F8/K8,0)</f>
        <v>0.62268536453087475</v>
      </c>
      <c r="P8" s="340">
        <f t="shared" ref="P8" si="6">IFERROR(G8/L8,0)</f>
        <v>0.45035316490084215</v>
      </c>
      <c r="Q8" s="340">
        <f t="shared" ref="Q8" si="7">IFERROR(H8/M8,0)</f>
        <v>0.44787255495059486</v>
      </c>
      <c r="R8" s="340">
        <f t="shared" ref="R8" si="8">IFERROR(I8/N8,0)</f>
        <v>0</v>
      </c>
      <c r="S8" s="341">
        <f t="shared" si="4"/>
        <v>0.53085302739676454</v>
      </c>
      <c r="T8" s="341">
        <f t="shared" si="5"/>
        <v>0.51822644983123656</v>
      </c>
      <c r="U8" s="206" t="str">
        <f>IF(O8&gt;=Indicadores!$I6,"Adecuado",IF(O8&lt;Indicadores!$L6,"Deficiente","Regular"))</f>
        <v>Regular</v>
      </c>
      <c r="V8" s="206" t="str">
        <f>IF(P8&gt;=Indicadores!$I6,"Adecuado",IF(P8&lt;Indicadores!$L6,"Deficiente","Regular"))</f>
        <v>Regular</v>
      </c>
      <c r="W8" s="206" t="str">
        <f>IF(Q8&gt;=Indicadores!$I6,"Adecuado",IF(Q8&lt;Indicadores!$L6,"Deficiente","Regular"))</f>
        <v>Regular</v>
      </c>
      <c r="X8" s="206"/>
      <c r="Y8" s="206" t="str">
        <f>IF(S8&gt;=Indicadores!$I6,"Adecuado",IF(S8&lt;Indicadores!$L6,"Deficiente","Regular"))</f>
        <v>Regular</v>
      </c>
      <c r="Z8" s="206" t="str">
        <f>IF(T8&gt;=Indicadores!$I6,"Adecuado",IF(T8&lt;Indicadores!$L6,"Deficiente","Regular"))</f>
        <v>Regular</v>
      </c>
      <c r="AA8" s="207"/>
      <c r="AB8" s="200"/>
      <c r="AC8" s="200"/>
      <c r="AD8" s="90"/>
      <c r="AE8" s="90"/>
      <c r="AF8" s="90"/>
      <c r="AG8" s="90"/>
      <c r="AH8" s="90"/>
      <c r="AI8" s="90"/>
      <c r="AJ8" s="90"/>
      <c r="AK8" s="90"/>
      <c r="AL8" s="90"/>
      <c r="AM8" s="90"/>
      <c r="AO8" s="90"/>
      <c r="AP8" s="90"/>
      <c r="AQ8" s="90"/>
      <c r="AR8" s="90"/>
      <c r="AS8" s="90"/>
      <c r="AT8" s="90"/>
      <c r="AU8" s="90"/>
      <c r="AV8" s="90"/>
      <c r="AW8" s="90"/>
      <c r="AX8" s="90"/>
      <c r="AZ8" s="90"/>
      <c r="BA8" s="90"/>
      <c r="BB8" s="90"/>
      <c r="BC8" s="90"/>
      <c r="BD8" s="90"/>
      <c r="BE8" s="90"/>
      <c r="BF8" s="90"/>
      <c r="BG8" s="90"/>
      <c r="BH8" s="90"/>
      <c r="BI8" s="90"/>
      <c r="BK8" s="90"/>
      <c r="BL8" s="90"/>
      <c r="BM8" s="90"/>
      <c r="BN8" s="90"/>
      <c r="BO8" s="90"/>
      <c r="BP8" s="90"/>
      <c r="BQ8" s="90"/>
      <c r="BR8" s="90"/>
      <c r="BS8" s="90"/>
      <c r="BT8" s="90"/>
      <c r="BV8" s="90"/>
      <c r="BW8" s="90"/>
      <c r="BX8" s="90"/>
      <c r="BY8" s="90"/>
      <c r="BZ8" s="90"/>
      <c r="CA8" s="90"/>
      <c r="CB8" s="90"/>
      <c r="CC8" s="90"/>
      <c r="CD8" s="90"/>
      <c r="CE8" s="90"/>
      <c r="CG8" s="90"/>
      <c r="CH8" s="90"/>
      <c r="CI8" s="90"/>
      <c r="CJ8" s="90"/>
      <c r="CK8" s="90"/>
      <c r="CL8" s="90"/>
      <c r="CM8" s="90"/>
      <c r="CN8" s="90"/>
      <c r="CO8" s="90"/>
      <c r="CP8" s="90"/>
      <c r="CR8" s="90"/>
      <c r="CS8" s="90"/>
      <c r="CT8" s="90"/>
      <c r="CU8" s="90"/>
      <c r="CV8" s="90"/>
      <c r="CW8" s="90"/>
      <c r="CX8" s="90"/>
      <c r="CY8" s="90"/>
      <c r="CZ8" s="90"/>
      <c r="DA8" s="90"/>
      <c r="DC8" s="90"/>
      <c r="DD8" s="90"/>
      <c r="DE8" s="90"/>
      <c r="DF8" s="90"/>
      <c r="DG8" s="90"/>
      <c r="DH8" s="90"/>
      <c r="DI8" s="90"/>
      <c r="DJ8" s="90"/>
      <c r="DK8" s="90"/>
      <c r="DL8" s="90"/>
      <c r="DO8" s="92"/>
      <c r="DP8" s="92"/>
      <c r="DQ8" s="92"/>
      <c r="DR8" s="92"/>
      <c r="DS8" s="92"/>
      <c r="DT8" s="92"/>
    </row>
    <row r="9" spans="1:124" ht="34.5" customHeight="1" x14ac:dyDescent="0.2">
      <c r="A9" s="581"/>
      <c r="B9" s="590"/>
      <c r="C9" s="231">
        <f>+Indicadores!C7</f>
        <v>4</v>
      </c>
      <c r="D9" s="233" t="str">
        <f>+Indicadores!D7</f>
        <v>PORCENTAJE OCUPACION DE CAMAS (FACTOR: 100)</v>
      </c>
      <c r="E9" s="230" t="str">
        <f>+Indicadores!E7</f>
        <v>N° pacientes-día</v>
      </c>
      <c r="F9" s="235">
        <f>+VLOOKUP($E$1,Data!$A$4:$DB$13,9,FALSE)</f>
        <v>6363</v>
      </c>
      <c r="G9" s="235">
        <f>+VLOOKUP($E$1,Data!$A$4:$DB$13,35,FALSE)</f>
        <v>6782</v>
      </c>
      <c r="H9" s="235">
        <f>+VLOOKUP($E$1,Data!$A$4:$DB$13,61,FALSE)</f>
        <v>2161</v>
      </c>
      <c r="I9" s="235"/>
      <c r="J9" s="230" t="str">
        <f>+Indicadores!F7</f>
        <v>N° días cama disponibles</v>
      </c>
      <c r="K9" s="235">
        <f>+VLOOKUP($E$1,Data!$A$4:$DB$13,10,FALSE)</f>
        <v>8910</v>
      </c>
      <c r="L9" s="235">
        <f>+VLOOKUP($E$1,Data!$A$4:$DB$13,36,FALSE)</f>
        <v>8979</v>
      </c>
      <c r="M9" s="235">
        <f>+VLOOKUP($E$1,Data!$A$4:$DB$13,62,FALSE)</f>
        <v>3069</v>
      </c>
      <c r="N9" s="90"/>
      <c r="O9" s="232">
        <f t="shared" ref="O9:O15" si="9">+IFERROR(F9/K9,0)</f>
        <v>0.71414141414141419</v>
      </c>
      <c r="P9" s="232">
        <f t="shared" ref="P9:P11" si="10">+IFERROR(G9/L9,0)</f>
        <v>0.75531796413854546</v>
      </c>
      <c r="Q9" s="232">
        <f t="shared" ref="Q9:Q11" si="11">+IFERROR(H9/M9,0)</f>
        <v>0.70413815575105898</v>
      </c>
      <c r="R9" s="232">
        <f t="shared" ref="R9:R11" si="12">+IFERROR(I9/N9,0)</f>
        <v>0</v>
      </c>
      <c r="S9" s="272">
        <f t="shared" si="4"/>
        <v>0.73480910056459281</v>
      </c>
      <c r="T9" s="272">
        <f t="shared" si="5"/>
        <v>0.73031777841397083</v>
      </c>
      <c r="U9" s="206" t="str">
        <f>IF(O9&gt;=Indicadores!$I7,"Adecuado",IF(O9&lt;Indicadores!$L7,"Deficiente","Regular"))</f>
        <v>Regular</v>
      </c>
      <c r="V9" s="206" t="str">
        <f>IF(P9&gt;=Indicadores!$I7,"Adecuado",IF(P9&lt;Indicadores!$L7,"Deficiente","Regular"))</f>
        <v>Regular</v>
      </c>
      <c r="W9" s="206" t="str">
        <f>IF(Q9&gt;=Indicadores!$I7,"Adecuado",IF(Q9&lt;Indicadores!$L7,"Deficiente","Regular"))</f>
        <v>Regular</v>
      </c>
      <c r="X9" s="206"/>
      <c r="Y9" s="206" t="str">
        <f>IF(S9&gt;=Indicadores!$I7,"Adecuado",IF(S9&lt;Indicadores!$L7,"Deficiente","Regular"))</f>
        <v>Regular</v>
      </c>
      <c r="Z9" s="206" t="str">
        <f>IF(T9&gt;=Indicadores!$I7,"Adecuado",IF(T9&lt;Indicadores!$L7,"Deficiente","Regular"))</f>
        <v>Regular</v>
      </c>
      <c r="AA9" s="207"/>
      <c r="AB9" s="200"/>
      <c r="AC9" s="200"/>
      <c r="AD9" s="90"/>
      <c r="AE9" s="90"/>
      <c r="AF9" s="90"/>
      <c r="AG9" s="90"/>
      <c r="AH9" s="90"/>
      <c r="AI9" s="90"/>
      <c r="AJ9" s="90"/>
      <c r="AK9" s="90"/>
      <c r="AL9" s="90"/>
      <c r="AM9" s="90"/>
      <c r="AO9" s="90"/>
      <c r="AP9" s="90"/>
      <c r="AQ9" s="90"/>
      <c r="AR9" s="90"/>
      <c r="AS9" s="90"/>
      <c r="AT9" s="90"/>
      <c r="AU9" s="90"/>
      <c r="AV9" s="90"/>
      <c r="AW9" s="90"/>
      <c r="AX9" s="90"/>
      <c r="AZ9" s="90"/>
      <c r="BA9" s="90"/>
      <c r="BB9" s="90"/>
      <c r="BC9" s="90"/>
      <c r="BD9" s="90"/>
      <c r="BE9" s="90"/>
      <c r="BF9" s="90"/>
      <c r="BG9" s="90"/>
      <c r="BH9" s="90"/>
      <c r="BI9" s="90"/>
      <c r="BK9" s="90"/>
      <c r="BL9" s="90"/>
      <c r="BM9" s="90"/>
      <c r="BN9" s="90"/>
      <c r="BO9" s="90"/>
      <c r="BP9" s="90"/>
      <c r="BQ9" s="90"/>
      <c r="BR9" s="90"/>
      <c r="BS9" s="90"/>
      <c r="BT9" s="90"/>
      <c r="BV9" s="90"/>
      <c r="BW9" s="90"/>
      <c r="BX9" s="90"/>
      <c r="BY9" s="90"/>
      <c r="BZ9" s="90"/>
      <c r="CA9" s="90"/>
      <c r="CB9" s="90"/>
      <c r="CC9" s="90"/>
      <c r="CD9" s="90"/>
      <c r="CE9" s="90"/>
      <c r="CG9" s="90"/>
      <c r="CH9" s="90"/>
      <c r="CI9" s="90"/>
      <c r="CJ9" s="90"/>
      <c r="CK9" s="90"/>
      <c r="CL9" s="90"/>
      <c r="CM9" s="90"/>
      <c r="CN9" s="90"/>
      <c r="CO9" s="90"/>
      <c r="CP9" s="90"/>
      <c r="CR9" s="90"/>
      <c r="CS9" s="90"/>
      <c r="CT9" s="90"/>
      <c r="CU9" s="90"/>
      <c r="CV9" s="90"/>
      <c r="CW9" s="90"/>
      <c r="CX9" s="90"/>
      <c r="CY9" s="90"/>
      <c r="CZ9" s="90"/>
      <c r="DA9" s="90"/>
      <c r="DC9" s="90"/>
      <c r="DD9" s="90"/>
      <c r="DE9" s="90"/>
      <c r="DF9" s="90"/>
      <c r="DG9" s="90"/>
      <c r="DH9" s="90"/>
      <c r="DI9" s="90"/>
      <c r="DJ9" s="90"/>
      <c r="DK9" s="90"/>
      <c r="DL9" s="90"/>
      <c r="DO9" s="92"/>
      <c r="DP9" s="92"/>
      <c r="DQ9" s="92"/>
      <c r="DR9" s="92"/>
      <c r="DS9" s="92"/>
      <c r="DT9" s="92"/>
    </row>
    <row r="10" spans="1:124" ht="34.5" customHeight="1" x14ac:dyDescent="0.2">
      <c r="A10" s="581"/>
      <c r="B10" s="590"/>
      <c r="C10" s="231">
        <f>+Indicadores!C8</f>
        <v>5</v>
      </c>
      <c r="D10" s="233" t="str">
        <f>+Indicadores!D8</f>
        <v>RENDIMIENTO CAMA</v>
      </c>
      <c r="E10" s="230" t="str">
        <f>+Indicadores!E8</f>
        <v>N° egresos</v>
      </c>
      <c r="F10" s="235">
        <f>+VLOOKUP($E$1,Data!$A$4:$DB$13,11,FALSE)</f>
        <v>1846</v>
      </c>
      <c r="G10" s="235">
        <f>+VLOOKUP($E$1,Data!$A$4:$DB$13,37,FALSE)</f>
        <v>1945</v>
      </c>
      <c r="H10" s="235">
        <f>+VLOOKUP($E$1,Data!$A$4:$DB$13,63,FALSE)</f>
        <v>606</v>
      </c>
      <c r="I10" s="235"/>
      <c r="J10" s="230" t="str">
        <f>+Indicadores!F8</f>
        <v>N° camas disponibles promedio</v>
      </c>
      <c r="K10" s="235">
        <f>+VLOOKUP($E$1,Data!$A$4:$DB$13,12,FALSE)</f>
        <v>297</v>
      </c>
      <c r="L10" s="235">
        <f>+VLOOKUP($E$1,Data!$A$4:$DB$13,38,FALSE)</f>
        <v>297</v>
      </c>
      <c r="M10" s="235">
        <f>+VLOOKUP($E$1,Data!$A$4:$DB$13,64,FALSE)</f>
        <v>99</v>
      </c>
      <c r="N10" s="90"/>
      <c r="O10" s="340">
        <f t="shared" si="9"/>
        <v>6.2154882154882154</v>
      </c>
      <c r="P10" s="340">
        <f t="shared" si="10"/>
        <v>6.5488215488215484</v>
      </c>
      <c r="Q10" s="340">
        <f t="shared" si="11"/>
        <v>6.1212121212121211</v>
      </c>
      <c r="R10" s="340">
        <f t="shared" si="12"/>
        <v>0</v>
      </c>
      <c r="S10" s="341">
        <f t="shared" si="4"/>
        <v>6.3821548821548824</v>
      </c>
      <c r="T10" s="341">
        <f t="shared" si="5"/>
        <v>6.3448773448773448</v>
      </c>
      <c r="U10" s="206" t="str">
        <f>IF(O10&gt;=Indicadores!$I8,"Adecuado",IF(O10&lt;Indicadores!$L8,"Deficiente","Regular"))</f>
        <v>Adecuado</v>
      </c>
      <c r="V10" s="206" t="str">
        <f>IF(P10&gt;=Indicadores!$I8,"Adecuado",IF(P10&lt;Indicadores!$L8,"Deficiente","Regular"))</f>
        <v>Adecuado</v>
      </c>
      <c r="W10" s="206" t="str">
        <f>IF(Q10&gt;=Indicadores!$I8,"Adecuado",IF(Q10&lt;Indicadores!$L8,"Deficiente","Regular"))</f>
        <v>Adecuado</v>
      </c>
      <c r="X10" s="206"/>
      <c r="Y10" s="206" t="str">
        <f>IF(S10&gt;=Indicadores!$I8,"Adecuado",IF(S10&lt;Indicadores!$L8,"Deficiente","Regular"))</f>
        <v>Adecuado</v>
      </c>
      <c r="Z10" s="206" t="str">
        <f>IF(T10&gt;=Indicadores!$I8,"Adecuado",IF(T10&lt;Indicadores!$L8,"Deficiente","Regular"))</f>
        <v>Adecuado</v>
      </c>
      <c r="AA10" s="207"/>
      <c r="AB10" s="200"/>
      <c r="AC10" s="200"/>
      <c r="AD10" s="90"/>
      <c r="AE10" s="90"/>
      <c r="AF10" s="90"/>
      <c r="AG10" s="90"/>
      <c r="AH10" s="90"/>
      <c r="AI10" s="90"/>
      <c r="AJ10" s="90"/>
      <c r="AK10" s="90"/>
      <c r="AL10" s="90"/>
      <c r="AM10" s="90"/>
      <c r="AO10" s="90"/>
      <c r="AP10" s="90"/>
      <c r="AQ10" s="90"/>
      <c r="AR10" s="90"/>
      <c r="AS10" s="90"/>
      <c r="AT10" s="90"/>
      <c r="AU10" s="90"/>
      <c r="AV10" s="90"/>
      <c r="AW10" s="90"/>
      <c r="AX10" s="90"/>
      <c r="AZ10" s="90"/>
      <c r="BA10" s="90"/>
      <c r="BB10" s="90"/>
      <c r="BC10" s="90"/>
      <c r="BD10" s="90"/>
      <c r="BE10" s="90"/>
      <c r="BF10" s="90"/>
      <c r="BG10" s="90"/>
      <c r="BH10" s="90"/>
      <c r="BI10" s="90"/>
      <c r="BK10" s="90"/>
      <c r="BL10" s="90"/>
      <c r="BM10" s="90"/>
      <c r="BN10" s="90"/>
      <c r="BO10" s="90"/>
      <c r="BP10" s="90"/>
      <c r="BQ10" s="90"/>
      <c r="BR10" s="90"/>
      <c r="BS10" s="90"/>
      <c r="BT10" s="90"/>
      <c r="BV10" s="90"/>
      <c r="BW10" s="90"/>
      <c r="BX10" s="90"/>
      <c r="BY10" s="90"/>
      <c r="BZ10" s="90"/>
      <c r="CA10" s="90"/>
      <c r="CB10" s="90"/>
      <c r="CC10" s="90"/>
      <c r="CD10" s="90"/>
      <c r="CE10" s="90"/>
      <c r="CG10" s="90"/>
      <c r="CH10" s="90"/>
      <c r="CI10" s="90"/>
      <c r="CJ10" s="90"/>
      <c r="CK10" s="90"/>
      <c r="CL10" s="90"/>
      <c r="CM10" s="90"/>
      <c r="CN10" s="90"/>
      <c r="CO10" s="90"/>
      <c r="CP10" s="90"/>
      <c r="CR10" s="90"/>
      <c r="CS10" s="90"/>
      <c r="CT10" s="90"/>
      <c r="CU10" s="90"/>
      <c r="CV10" s="90"/>
      <c r="CW10" s="90"/>
      <c r="CX10" s="90"/>
      <c r="CY10" s="90"/>
      <c r="CZ10" s="90"/>
      <c r="DA10" s="90"/>
      <c r="DC10" s="90"/>
      <c r="DD10" s="90"/>
      <c r="DE10" s="90"/>
      <c r="DF10" s="90"/>
      <c r="DG10" s="90"/>
      <c r="DH10" s="90"/>
      <c r="DI10" s="90"/>
      <c r="DJ10" s="90"/>
      <c r="DK10" s="90"/>
      <c r="DL10" s="90"/>
      <c r="DO10" s="92"/>
      <c r="DP10" s="92"/>
      <c r="DQ10" s="92"/>
      <c r="DR10" s="92"/>
      <c r="DS10" s="92"/>
      <c r="DT10" s="92"/>
    </row>
    <row r="11" spans="1:124" ht="34.5" customHeight="1" x14ac:dyDescent="0.2">
      <c r="A11" s="581"/>
      <c r="B11" s="590"/>
      <c r="C11" s="231">
        <f>+Indicadores!C9</f>
        <v>6</v>
      </c>
      <c r="D11" s="233" t="str">
        <f>+Indicadores!D9</f>
        <v>RAZON DE URGENCIAS POR CONSULTA EXTERNA</v>
      </c>
      <c r="E11" s="230" t="str">
        <f>+Indicadores!E9</f>
        <v>Nº de Atenciones Médicas en Urgencias</v>
      </c>
      <c r="F11" s="235">
        <f>+VLOOKUP($E$1,Data!$A$4:$DB$13,13,FALSE)</f>
        <v>1375</v>
      </c>
      <c r="G11" s="235">
        <f>+VLOOKUP($E$1,Data!$A$4:$DB$13,39,FALSE)</f>
        <v>1562</v>
      </c>
      <c r="H11" s="235">
        <f>+VLOOKUP($E$1,Data!$A$4:$DB$13,65,FALSE)</f>
        <v>484</v>
      </c>
      <c r="I11" s="235"/>
      <c r="J11" s="230" t="str">
        <f>+Indicadores!F9</f>
        <v>Nº Total de Atenciones médicas en Consulta Externa</v>
      </c>
      <c r="K11" s="235">
        <f>+VLOOKUP($E$1,Data!$A$4:$DB$13,14,FALSE)</f>
        <v>12907</v>
      </c>
      <c r="L11" s="235">
        <f>+VLOOKUP($E$1,Data!$A$4:$DB$13,40,FALSE)</f>
        <v>14724</v>
      </c>
      <c r="M11" s="235">
        <f>+VLOOKUP($E$1,Data!$A$4:$DB$13,66,FALSE)</f>
        <v>4959</v>
      </c>
      <c r="N11" s="90"/>
      <c r="O11" s="232">
        <f t="shared" si="9"/>
        <v>0.10653133958317192</v>
      </c>
      <c r="P11" s="232">
        <f t="shared" si="10"/>
        <v>0.10608530290681879</v>
      </c>
      <c r="Q11" s="232">
        <f t="shared" si="11"/>
        <v>9.7600322645694695E-2</v>
      </c>
      <c r="R11" s="232">
        <f t="shared" si="12"/>
        <v>0</v>
      </c>
      <c r="S11" s="341">
        <f t="shared" si="4"/>
        <v>0.10629365567659513</v>
      </c>
      <c r="T11" s="341">
        <f t="shared" si="5"/>
        <v>0.10497084995397361</v>
      </c>
      <c r="U11" s="206" t="str">
        <f>IF(O11&lt;=Indicadores!$I9,"Adecuado",IF(O11&gt;Indicadores!$L9,"Deficiente","Regular"))</f>
        <v>Adecuado</v>
      </c>
      <c r="V11" s="206" t="str">
        <f>IF(P11&lt;=Indicadores!$I9,"Adecuado",IF(P11&gt;Indicadores!$L9,"Deficiente","Regular"))</f>
        <v>Adecuado</v>
      </c>
      <c r="W11" s="206" t="str">
        <f>IF(Q11&lt;=Indicadores!$I9,"Adecuado",IF(Q11&gt;Indicadores!$L9,"Deficiente","Regular"))</f>
        <v>Adecuado</v>
      </c>
      <c r="X11" s="206"/>
      <c r="Y11" s="206" t="str">
        <f>IF(S11&lt;=Indicadores!$I9,"Adecuado",IF(S11&gt;Indicadores!$L9,"Deficiente","Regular"))</f>
        <v>Adecuado</v>
      </c>
      <c r="Z11" s="206" t="str">
        <f>IF(T11&lt;=Indicadores!$I9,"Adecuado",IF(T11&gt;Indicadores!$L9,"Deficiente","Regular"))</f>
        <v>Adecuado</v>
      </c>
      <c r="AA11" s="207"/>
      <c r="AB11" s="200"/>
      <c r="AC11" s="200"/>
      <c r="AD11" s="90"/>
      <c r="AE11" s="90"/>
      <c r="AF11" s="90"/>
      <c r="AG11" s="90"/>
      <c r="AH11" s="90"/>
      <c r="AI11" s="90"/>
      <c r="AJ11" s="90"/>
      <c r="AK11" s="90"/>
      <c r="AL11" s="90"/>
      <c r="AM11" s="90"/>
      <c r="AO11" s="90"/>
      <c r="AP11" s="90"/>
      <c r="AQ11" s="90"/>
      <c r="AR11" s="90"/>
      <c r="AS11" s="90"/>
      <c r="AT11" s="90"/>
      <c r="AU11" s="90"/>
      <c r="AV11" s="90"/>
      <c r="AW11" s="90"/>
      <c r="AX11" s="90"/>
      <c r="AZ11" s="90"/>
      <c r="BA11" s="90"/>
      <c r="BB11" s="90"/>
      <c r="BC11" s="90"/>
      <c r="BD11" s="90"/>
      <c r="BE11" s="90"/>
      <c r="BF11" s="90"/>
      <c r="BG11" s="90"/>
      <c r="BH11" s="90"/>
      <c r="BI11" s="90"/>
      <c r="BK11" s="90"/>
      <c r="BL11" s="90"/>
      <c r="BM11" s="90"/>
      <c r="BN11" s="90"/>
      <c r="BO11" s="90"/>
      <c r="BP11" s="90"/>
      <c r="BQ11" s="90"/>
      <c r="BR11" s="90"/>
      <c r="BS11" s="90"/>
      <c r="BT11" s="90"/>
      <c r="BV11" s="90"/>
      <c r="BW11" s="90"/>
      <c r="BX11" s="90"/>
      <c r="BY11" s="90"/>
      <c r="BZ11" s="90"/>
      <c r="CA11" s="90"/>
      <c r="CB11" s="90"/>
      <c r="CC11" s="90"/>
      <c r="CD11" s="90"/>
      <c r="CE11" s="90"/>
      <c r="CG11" s="90"/>
      <c r="CH11" s="90"/>
      <c r="CI11" s="90"/>
      <c r="CJ11" s="90"/>
      <c r="CK11" s="90"/>
      <c r="CL11" s="90"/>
      <c r="CM11" s="90"/>
      <c r="CN11" s="90"/>
      <c r="CO11" s="90"/>
      <c r="CP11" s="90"/>
      <c r="CR11" s="90"/>
      <c r="CS11" s="90"/>
      <c r="CT11" s="90"/>
      <c r="CU11" s="90"/>
      <c r="CV11" s="90"/>
      <c r="CW11" s="90"/>
      <c r="CX11" s="90"/>
      <c r="CY11" s="90"/>
      <c r="CZ11" s="90"/>
      <c r="DA11" s="90"/>
      <c r="DC11" s="90"/>
      <c r="DD11" s="90"/>
      <c r="DE11" s="90"/>
      <c r="DF11" s="90"/>
      <c r="DG11" s="90"/>
      <c r="DH11" s="90"/>
      <c r="DI11" s="90"/>
      <c r="DJ11" s="90"/>
      <c r="DK11" s="90"/>
      <c r="DL11" s="90"/>
      <c r="DO11" s="92"/>
      <c r="DP11" s="92"/>
      <c r="DQ11" s="92"/>
      <c r="DR11" s="92"/>
      <c r="DS11" s="92"/>
      <c r="DT11" s="92"/>
    </row>
    <row r="12" spans="1:124" ht="34.5" customHeight="1" x14ac:dyDescent="0.2">
      <c r="A12" s="581"/>
      <c r="B12" s="590"/>
      <c r="C12" s="231">
        <f>+Indicadores!C10</f>
        <v>7</v>
      </c>
      <c r="D12" s="233" t="str">
        <f>+Indicadores!D10</f>
        <v>RENDIMIENTO DE SALA DE OPERACIONES</v>
      </c>
      <c r="E12" s="230" t="str">
        <f>+Indicadores!E10</f>
        <v>Nº Intervenciones Quirúrgicas Ejecutadas</v>
      </c>
      <c r="F12" s="235">
        <f>+VLOOKUP($E$1,Data!$A$4:$DB$13,15,FALSE)</f>
        <v>809</v>
      </c>
      <c r="G12" s="235">
        <f>+VLOOKUP($E$1,Data!$A$4:$DB$13,41,FALSE)</f>
        <v>925</v>
      </c>
      <c r="H12" s="235">
        <f>+VLOOKUP($E$1,Data!$A$4:$DB$13,67,FALSE)</f>
        <v>284</v>
      </c>
      <c r="I12" s="235"/>
      <c r="J12" s="230" t="str">
        <f>+Indicadores!F10</f>
        <v>Nº de Salas de Operaciones Utilizados</v>
      </c>
      <c r="K12" s="235">
        <f>+VLOOKUP($E$1,Data!$A$4:$DB$13,16,FALSE)</f>
        <v>12</v>
      </c>
      <c r="L12" s="235">
        <f>+VLOOKUP($E$1,Data!$A$4:$DB$13,42,FALSE)</f>
        <v>12</v>
      </c>
      <c r="M12" s="235">
        <f>+VLOOKUP($E$1,Data!$A$4:$DB$13,68,FALSE)</f>
        <v>4</v>
      </c>
      <c r="N12" s="90"/>
      <c r="O12" s="340">
        <f>IFERROR(F12/K12,0)</f>
        <v>67.416666666666671</v>
      </c>
      <c r="P12" s="340">
        <f t="shared" ref="P12:R12" si="13">IFERROR(G12/L12,0)</f>
        <v>77.083333333333329</v>
      </c>
      <c r="Q12" s="340">
        <f t="shared" si="13"/>
        <v>71</v>
      </c>
      <c r="R12" s="340">
        <f t="shared" si="13"/>
        <v>0</v>
      </c>
      <c r="S12" s="341">
        <f t="shared" si="4"/>
        <v>72.25</v>
      </c>
      <c r="T12" s="341">
        <f t="shared" si="5"/>
        <v>72.071428571428569</v>
      </c>
      <c r="U12" s="206" t="str">
        <f>IF(O12&gt;=Indicadores!$I10,"Adecuado",IF(O12&lt;Indicadores!$L10,"Deficiente","Regular"))</f>
        <v>Regular</v>
      </c>
      <c r="V12" s="206" t="str">
        <f>IF(P12&gt;=Indicadores!$I10,"Adecuado",IF(P12&lt;Indicadores!$L10,"Deficiente","Regular"))</f>
        <v>Regular</v>
      </c>
      <c r="W12" s="206" t="str">
        <f>IF(Q12&gt;=Indicadores!$I10,"Adecuado",IF(Q12&lt;Indicadores!$L10,"Deficiente","Regular"))</f>
        <v>Regular</v>
      </c>
      <c r="X12" s="206"/>
      <c r="Y12" s="206" t="str">
        <f>IF(S12&gt;=Indicadores!$I10,"Adecuado",IF(S12&lt;Indicadores!$L10,"Deficiente","Regular"))</f>
        <v>Regular</v>
      </c>
      <c r="Z12" s="206" t="str">
        <f>IF(T12&gt;=Indicadores!$I10,"Adecuado",IF(T12&lt;Indicadores!$L10,"Deficiente","Regular"))</f>
        <v>Regular</v>
      </c>
      <c r="AA12" s="207"/>
      <c r="AB12" s="200"/>
      <c r="AC12" s="200"/>
      <c r="AD12" s="90"/>
      <c r="AE12" s="90"/>
      <c r="AF12" s="90"/>
      <c r="AG12" s="90"/>
      <c r="AH12" s="90"/>
      <c r="AI12" s="90"/>
      <c r="AJ12" s="90"/>
      <c r="AK12" s="90"/>
      <c r="AL12" s="90"/>
      <c r="AM12" s="90"/>
      <c r="AO12" s="90"/>
      <c r="AP12" s="90"/>
      <c r="AQ12" s="90"/>
      <c r="AR12" s="90"/>
      <c r="AS12" s="90"/>
      <c r="AT12" s="90"/>
      <c r="AU12" s="90"/>
      <c r="AV12" s="90"/>
      <c r="AW12" s="90"/>
      <c r="AX12" s="90"/>
      <c r="AZ12" s="90"/>
      <c r="BA12" s="90"/>
      <c r="BB12" s="90"/>
      <c r="BC12" s="90"/>
      <c r="BD12" s="90"/>
      <c r="BE12" s="90"/>
      <c r="BF12" s="90"/>
      <c r="BG12" s="90"/>
      <c r="BH12" s="90"/>
      <c r="BI12" s="90"/>
      <c r="BK12" s="90"/>
      <c r="BL12" s="90"/>
      <c r="BM12" s="90"/>
      <c r="BN12" s="90"/>
      <c r="BO12" s="90"/>
      <c r="BP12" s="90"/>
      <c r="BQ12" s="90"/>
      <c r="BR12" s="90"/>
      <c r="BS12" s="90"/>
      <c r="BT12" s="90"/>
      <c r="BV12" s="90"/>
      <c r="BW12" s="90"/>
      <c r="BX12" s="90"/>
      <c r="BY12" s="90"/>
      <c r="BZ12" s="90"/>
      <c r="CA12" s="90"/>
      <c r="CB12" s="90"/>
      <c r="CC12" s="90"/>
      <c r="CD12" s="90"/>
      <c r="CE12" s="90"/>
      <c r="CG12" s="90"/>
      <c r="CH12" s="90"/>
      <c r="CI12" s="90"/>
      <c r="CJ12" s="90"/>
      <c r="CK12" s="90"/>
      <c r="CL12" s="90"/>
      <c r="CM12" s="90"/>
      <c r="CN12" s="90"/>
      <c r="CO12" s="90"/>
      <c r="CP12" s="90"/>
      <c r="CR12" s="90"/>
      <c r="CS12" s="90"/>
      <c r="CT12" s="90"/>
      <c r="CU12" s="90"/>
      <c r="CV12" s="90"/>
      <c r="CW12" s="90"/>
      <c r="CX12" s="90"/>
      <c r="CY12" s="90"/>
      <c r="CZ12" s="90"/>
      <c r="DA12" s="90"/>
      <c r="DC12" s="90"/>
      <c r="DD12" s="90"/>
      <c r="DE12" s="90"/>
      <c r="DF12" s="90"/>
      <c r="DG12" s="90"/>
      <c r="DH12" s="90"/>
      <c r="DI12" s="90"/>
      <c r="DJ12" s="90"/>
      <c r="DK12" s="90"/>
      <c r="DL12" s="90"/>
      <c r="DO12" s="92"/>
      <c r="DP12" s="92"/>
      <c r="DQ12" s="92"/>
      <c r="DR12" s="92"/>
      <c r="DS12" s="92"/>
      <c r="DT12" s="92"/>
    </row>
    <row r="13" spans="1:124" ht="34.5" customHeight="1" x14ac:dyDescent="0.2">
      <c r="A13" s="581"/>
      <c r="B13" s="590"/>
      <c r="C13" s="231">
        <f>+Indicadores!C11</f>
        <v>8</v>
      </c>
      <c r="D13" s="233" t="str">
        <f>+Indicadores!D11</f>
        <v>RENDIMIENTO DE SALA DE OPERACIONES (CIRUGIA DE EMERGENCIA)</v>
      </c>
      <c r="E13" s="230" t="str">
        <f>+Indicadores!E11</f>
        <v>Nº Intervenciones Quirúrgicas de Emergencia</v>
      </c>
      <c r="F13" s="235">
        <f>+VLOOKUP($E$1,Data!$A$4:$DB$13,17,FALSE)</f>
        <v>424</v>
      </c>
      <c r="G13" s="235">
        <f>+VLOOKUP($E$1,Data!$A$4:$DB$13,43,FALSE)</f>
        <v>449</v>
      </c>
      <c r="H13" s="235">
        <f>+VLOOKUP($E$1,Data!$A$4:$DB$13,69,FALSE)</f>
        <v>129</v>
      </c>
      <c r="I13" s="235"/>
      <c r="J13" s="230" t="str">
        <f>+Indicadores!F11</f>
        <v>Nº de Salas de Operaciones Utilizados</v>
      </c>
      <c r="K13" s="235">
        <f>+VLOOKUP($E$1,Data!$A$4:$DB$13,18,FALSE)</f>
        <v>12</v>
      </c>
      <c r="L13" s="235">
        <f>+VLOOKUP($E$1,Data!$A$4:$DB$13,44,FALSE)</f>
        <v>12</v>
      </c>
      <c r="M13" s="235">
        <f>+VLOOKUP($E$1,Data!$A$4:$DB$13,70,FALSE)</f>
        <v>4</v>
      </c>
      <c r="N13" s="90"/>
      <c r="O13" s="340">
        <f>IFERROR(F13/K13,0)</f>
        <v>35.333333333333336</v>
      </c>
      <c r="P13" s="340">
        <f t="shared" ref="P13" si="14">IFERROR(G13/L13,0)</f>
        <v>37.416666666666664</v>
      </c>
      <c r="Q13" s="340">
        <f t="shared" ref="Q13" si="15">IFERROR(H13/M13,0)</f>
        <v>32.25</v>
      </c>
      <c r="R13" s="340">
        <f t="shared" ref="R13" si="16">IFERROR(I13/N13,0)</f>
        <v>0</v>
      </c>
      <c r="S13" s="341">
        <f t="shared" si="4"/>
        <v>36.375</v>
      </c>
      <c r="T13" s="341">
        <f t="shared" si="5"/>
        <v>35.785714285714285</v>
      </c>
      <c r="U13" s="206" t="str">
        <f>IF(O13&gt;=Indicadores!$I11,"Adecuado",IF(O13&lt;Indicadores!$L11,"Deficiente","Regular"))</f>
        <v>Deficiente</v>
      </c>
      <c r="V13" s="206" t="str">
        <f>IF(P13&gt;=Indicadores!$I11,"Adecuado",IF(P13&lt;Indicadores!$L11,"Deficiente","Regular"))</f>
        <v>Deficiente</v>
      </c>
      <c r="W13" s="206" t="str">
        <f>IF(Q13&gt;=Indicadores!$I11,"Adecuado",IF(Q13&lt;Indicadores!$L11,"Deficiente","Regular"))</f>
        <v>Deficiente</v>
      </c>
      <c r="X13" s="206"/>
      <c r="Y13" s="206" t="str">
        <f>IF(S13&gt;=Indicadores!$I11,"Adecuado",IF(S13&lt;Indicadores!$L11,"Deficiente","Regular"))</f>
        <v>Deficiente</v>
      </c>
      <c r="Z13" s="206" t="str">
        <f>IF(T13&gt;=Indicadores!$I11,"Adecuado",IF(T13&lt;Indicadores!$L11,"Deficiente","Regular"))</f>
        <v>Deficiente</v>
      </c>
      <c r="AA13" s="207"/>
      <c r="AB13" s="200"/>
      <c r="AC13" s="200"/>
      <c r="AD13" s="90"/>
      <c r="AE13" s="90"/>
      <c r="AF13" s="90"/>
      <c r="AG13" s="90"/>
      <c r="AH13" s="90"/>
      <c r="AI13" s="90"/>
      <c r="AJ13" s="90"/>
      <c r="AK13" s="90"/>
      <c r="AL13" s="90"/>
      <c r="AM13" s="90"/>
      <c r="AO13" s="90"/>
      <c r="AP13" s="90"/>
      <c r="AQ13" s="90"/>
      <c r="AR13" s="90"/>
      <c r="AS13" s="90"/>
      <c r="AT13" s="90"/>
      <c r="AU13" s="90"/>
      <c r="AV13" s="90"/>
      <c r="AW13" s="90"/>
      <c r="AX13" s="90"/>
      <c r="AZ13" s="90"/>
      <c r="BA13" s="90"/>
      <c r="BB13" s="90"/>
      <c r="BC13" s="90"/>
      <c r="BD13" s="90"/>
      <c r="BE13" s="90"/>
      <c r="BF13" s="90"/>
      <c r="BG13" s="90"/>
      <c r="BH13" s="90"/>
      <c r="BI13" s="90"/>
      <c r="BK13" s="90"/>
      <c r="BL13" s="90"/>
      <c r="BM13" s="90"/>
      <c r="BN13" s="90"/>
      <c r="BO13" s="90"/>
      <c r="BP13" s="90"/>
      <c r="BQ13" s="90"/>
      <c r="BR13" s="90"/>
      <c r="BS13" s="90"/>
      <c r="BT13" s="90"/>
      <c r="BV13" s="90"/>
      <c r="BW13" s="90"/>
      <c r="BX13" s="90"/>
      <c r="BY13" s="90"/>
      <c r="BZ13" s="90"/>
      <c r="CA13" s="90"/>
      <c r="CB13" s="90"/>
      <c r="CC13" s="90"/>
      <c r="CD13" s="90"/>
      <c r="CE13" s="90"/>
      <c r="CG13" s="90"/>
      <c r="CH13" s="90"/>
      <c r="CI13" s="90"/>
      <c r="CJ13" s="90"/>
      <c r="CK13" s="90"/>
      <c r="CL13" s="90"/>
      <c r="CM13" s="90"/>
      <c r="CN13" s="90"/>
      <c r="CO13" s="90"/>
      <c r="CP13" s="90"/>
      <c r="CR13" s="90"/>
      <c r="CS13" s="90"/>
      <c r="CT13" s="90"/>
      <c r="CU13" s="90"/>
      <c r="CV13" s="90"/>
      <c r="CW13" s="90"/>
      <c r="CX13" s="90"/>
      <c r="CY13" s="90"/>
      <c r="CZ13" s="90"/>
      <c r="DA13" s="90"/>
      <c r="DC13" s="90"/>
      <c r="DD13" s="90"/>
      <c r="DE13" s="90"/>
      <c r="DF13" s="90"/>
      <c r="DG13" s="90"/>
      <c r="DH13" s="90"/>
      <c r="DI13" s="90"/>
      <c r="DJ13" s="90"/>
      <c r="DK13" s="90"/>
      <c r="DL13" s="90"/>
      <c r="DO13" s="92"/>
      <c r="DP13" s="92"/>
      <c r="DQ13" s="92"/>
      <c r="DR13" s="92"/>
      <c r="DS13" s="92"/>
      <c r="DT13" s="92"/>
    </row>
    <row r="14" spans="1:124" ht="49.5" x14ac:dyDescent="0.2">
      <c r="A14" s="581"/>
      <c r="B14" s="590"/>
      <c r="C14" s="231">
        <f>+Indicadores!C12</f>
        <v>9</v>
      </c>
      <c r="D14" s="233" t="str">
        <f>+Indicadores!D12</f>
        <v>RENDIMIENTO DE SALA DE OPERACIONES (CIRUGIA EFECTIVAS)</v>
      </c>
      <c r="E14" s="230" t="str">
        <f>+Indicadores!E12</f>
        <v>Nº Intervenciones Quirúrgicas Programadas Ejecutadas (Cirugías Electivas)</v>
      </c>
      <c r="F14" s="235">
        <f>+VLOOKUP($E$1,Data!$A$4:$DB$13,19,FALSE)</f>
        <v>401</v>
      </c>
      <c r="G14" s="235">
        <f>+VLOOKUP($E$1,Data!$A$4:$DB$13,45,FALSE)</f>
        <v>453</v>
      </c>
      <c r="H14" s="235">
        <f>+VLOOKUP($E$1,Data!$A$4:$DB$13,71,FALSE)</f>
        <v>155</v>
      </c>
      <c r="I14" s="235"/>
      <c r="J14" s="230" t="str">
        <f>+Indicadores!F12</f>
        <v>Nº de Salas de Operaciones Utilizados</v>
      </c>
      <c r="K14" s="235">
        <f>+VLOOKUP($E$1,Data!$A$4:$DB$13,20,FALSE)</f>
        <v>12</v>
      </c>
      <c r="L14" s="235">
        <f>+VLOOKUP($E$1,Data!$A$4:$DB$13,46,FALSE)</f>
        <v>12</v>
      </c>
      <c r="M14" s="235">
        <f>+VLOOKUP($E$1,Data!$A$4:$DB$13,72,FALSE)</f>
        <v>4</v>
      </c>
      <c r="N14" s="90"/>
      <c r="O14" s="340">
        <f t="shared" ref="O14" si="17">IFERROR(F14/K14,0)</f>
        <v>33.416666666666664</v>
      </c>
      <c r="P14" s="340">
        <f t="shared" ref="P14" si="18">IFERROR(G14/L14,0)</f>
        <v>37.75</v>
      </c>
      <c r="Q14" s="340">
        <f t="shared" ref="Q14" si="19">IFERROR(H14/M14,0)</f>
        <v>38.75</v>
      </c>
      <c r="R14" s="340">
        <f t="shared" ref="R14" si="20">IFERROR(I14/N14,0)</f>
        <v>0</v>
      </c>
      <c r="S14" s="341">
        <f t="shared" si="4"/>
        <v>35.583333333333336</v>
      </c>
      <c r="T14" s="341">
        <f t="shared" si="5"/>
        <v>36.035714285714285</v>
      </c>
      <c r="U14" s="206" t="str">
        <f>IF(O14&gt;=Indicadores!$I12,"Adecuado",IF(O14&lt;Indicadores!$L12,"Deficiente","Regular"))</f>
        <v>Deficiente</v>
      </c>
      <c r="V14" s="206" t="str">
        <f>IF(P14&gt;=Indicadores!$I12,"Adecuado",IF(P14&lt;Indicadores!$L12,"Deficiente","Regular"))</f>
        <v>Deficiente</v>
      </c>
      <c r="W14" s="206" t="str">
        <f>IF(Q14&gt;=Indicadores!$I12,"Adecuado",IF(Q14&lt;Indicadores!$L12,"Deficiente","Regular"))</f>
        <v>Deficiente</v>
      </c>
      <c r="X14" s="206"/>
      <c r="Y14" s="206" t="str">
        <f>IF(S14&gt;=Indicadores!$I12,"Adecuado",IF(S14&lt;Indicadores!$L12,"Deficiente","Regular"))</f>
        <v>Deficiente</v>
      </c>
      <c r="Z14" s="206" t="str">
        <f>IF(T14&gt;=Indicadores!$I12,"Adecuado",IF(T14&lt;Indicadores!$L12,"Deficiente","Regular"))</f>
        <v>Deficiente</v>
      </c>
      <c r="AA14" s="207"/>
      <c r="AB14" s="200"/>
      <c r="AC14" s="200"/>
      <c r="AD14" s="90"/>
      <c r="AE14" s="90"/>
      <c r="AF14" s="90"/>
      <c r="AG14" s="90"/>
      <c r="AH14" s="90"/>
      <c r="AI14" s="90"/>
      <c r="AJ14" s="90"/>
      <c r="AK14" s="90"/>
      <c r="AL14" s="90"/>
      <c r="AM14" s="90"/>
      <c r="AO14" s="90"/>
      <c r="AP14" s="90"/>
      <c r="AQ14" s="90"/>
      <c r="AR14" s="90"/>
      <c r="AS14" s="90"/>
      <c r="AT14" s="90"/>
      <c r="AU14" s="90"/>
      <c r="AV14" s="90"/>
      <c r="AW14" s="90"/>
      <c r="AX14" s="90"/>
      <c r="AZ14" s="90"/>
      <c r="BA14" s="90"/>
      <c r="BB14" s="90"/>
      <c r="BC14" s="90"/>
      <c r="BD14" s="90"/>
      <c r="BE14" s="90"/>
      <c r="BF14" s="90"/>
      <c r="BG14" s="90"/>
      <c r="BH14" s="90"/>
      <c r="BI14" s="90"/>
      <c r="BK14" s="90"/>
      <c r="BL14" s="90"/>
      <c r="BM14" s="90"/>
      <c r="BN14" s="90"/>
      <c r="BO14" s="90"/>
      <c r="BP14" s="90"/>
      <c r="BQ14" s="90"/>
      <c r="BR14" s="90"/>
      <c r="BS14" s="90"/>
      <c r="BT14" s="90"/>
      <c r="BV14" s="90"/>
      <c r="BW14" s="90"/>
      <c r="BX14" s="90"/>
      <c r="BY14" s="90"/>
      <c r="BZ14" s="90"/>
      <c r="CA14" s="90"/>
      <c r="CB14" s="90"/>
      <c r="CC14" s="90"/>
      <c r="CD14" s="90"/>
      <c r="CE14" s="90"/>
      <c r="CG14" s="90"/>
      <c r="CH14" s="90"/>
      <c r="CI14" s="90"/>
      <c r="CJ14" s="90"/>
      <c r="CK14" s="90"/>
      <c r="CL14" s="90"/>
      <c r="CM14" s="90"/>
      <c r="CN14" s="90"/>
      <c r="CO14" s="90"/>
      <c r="CP14" s="90"/>
      <c r="CR14" s="90"/>
      <c r="CS14" s="90"/>
      <c r="CT14" s="90"/>
      <c r="CU14" s="90"/>
      <c r="CV14" s="90"/>
      <c r="CW14" s="90"/>
      <c r="CX14" s="90"/>
      <c r="CY14" s="90"/>
      <c r="CZ14" s="90"/>
      <c r="DA14" s="90"/>
      <c r="DC14" s="90"/>
      <c r="DD14" s="90"/>
      <c r="DE14" s="90"/>
      <c r="DF14" s="90"/>
      <c r="DG14" s="90"/>
      <c r="DH14" s="90"/>
      <c r="DI14" s="90"/>
      <c r="DJ14" s="90"/>
      <c r="DK14" s="90"/>
      <c r="DL14" s="90"/>
      <c r="DO14" s="92"/>
      <c r="DP14" s="92"/>
      <c r="DQ14" s="92"/>
      <c r="DR14" s="92"/>
      <c r="DS14" s="92"/>
      <c r="DT14" s="92"/>
    </row>
    <row r="15" spans="1:124" ht="34.5" customHeight="1" x14ac:dyDescent="0.2">
      <c r="A15" s="581"/>
      <c r="B15" s="579"/>
      <c r="C15" s="231">
        <f>+Indicadores!C13</f>
        <v>10</v>
      </c>
      <c r="D15" s="233" t="str">
        <f>+Indicadores!D13</f>
        <v>GRADO DE RESOLUTIVIDAD DEL ESTABLECIMIENTO DE SALUD (FACTOR: 100)</v>
      </c>
      <c r="E15" s="230" t="str">
        <f>+Indicadores!E13</f>
        <v>N° de solicitudes de Referencias enviadas para atención médica en consulta externa</v>
      </c>
      <c r="F15" s="235">
        <f>+VLOOKUP($E$1,Data!$A$4:$DB$13,21,FALSE)</f>
        <v>181</v>
      </c>
      <c r="G15" s="235">
        <f>+VLOOKUP($E$1,Data!$A$4:$DB$13,47,FALSE)</f>
        <v>196</v>
      </c>
      <c r="H15" s="235">
        <f>+VLOOKUP($E$1,Data!$A$4:$DB$13,73,FALSE)</f>
        <v>77</v>
      </c>
      <c r="I15" s="235"/>
      <c r="J15" s="230" t="str">
        <f>+Indicadores!F13</f>
        <v>Nº Total de Consultas Médicas</v>
      </c>
      <c r="K15" s="235">
        <f>+VLOOKUP($E$1,Data!$A$4:$DB$13,22,FALSE)</f>
        <v>12907</v>
      </c>
      <c r="L15" s="235">
        <f>+VLOOKUP($E$1,Data!$A$4:$DB$13,48,FALSE)</f>
        <v>14724</v>
      </c>
      <c r="M15" s="235">
        <f>+VLOOKUP($E$1,Data!$A$4:$DB$13,74,FALSE)</f>
        <v>4959</v>
      </c>
      <c r="N15" s="90"/>
      <c r="O15" s="342">
        <f t="shared" si="9"/>
        <v>1.4023398156039358E-2</v>
      </c>
      <c r="P15" s="342">
        <f t="shared" ref="P15" si="21">+IFERROR(G15/L15,0)</f>
        <v>1.3311600108666123E-2</v>
      </c>
      <c r="Q15" s="342">
        <f t="shared" ref="Q15" si="22">+IFERROR(H15/M15,0)</f>
        <v>1.5527324057269611E-2</v>
      </c>
      <c r="R15" s="342">
        <f t="shared" ref="R15" si="23">+IFERROR(I15/N15,0)</f>
        <v>0</v>
      </c>
      <c r="S15" s="272">
        <f t="shared" si="4"/>
        <v>1.3644095400094097E-2</v>
      </c>
      <c r="T15" s="272">
        <f t="shared" si="5"/>
        <v>1.393065357471617E-2</v>
      </c>
      <c r="U15" s="206" t="str">
        <f>IF(O15&lt;=Indicadores!$I13,"Adecuado",IF(O15&gt;Indicadores!$L13,"Deficiente","Regular"))</f>
        <v>Adecuado</v>
      </c>
      <c r="V15" s="206" t="str">
        <f>IF(P15&lt;=Indicadores!$I13,"Adecuado",IF(P15&gt;Indicadores!$L13,"Deficiente","Regular"))</f>
        <v>Adecuado</v>
      </c>
      <c r="W15" s="206" t="str">
        <f>IF(Q15&lt;=Indicadores!$I13,"Adecuado",IF(Q15&gt;Indicadores!$L13,"Deficiente","Regular"))</f>
        <v>Adecuado</v>
      </c>
      <c r="X15" s="206"/>
      <c r="Y15" s="206" t="str">
        <f>IF(S15&lt;=Indicadores!$I13,"Adecuado",IF(S15&gt;Indicadores!$L13,"Deficiente","Regular"))</f>
        <v>Adecuado</v>
      </c>
      <c r="Z15" s="206" t="str">
        <f>IF(T15&lt;=Indicadores!$I13,"Adecuado",IF(T15&gt;Indicadores!$L13,"Deficiente","Regular"))</f>
        <v>Adecuado</v>
      </c>
      <c r="AA15" s="207"/>
      <c r="AB15" s="200"/>
      <c r="AC15" s="200"/>
      <c r="AD15" s="90"/>
      <c r="AE15" s="90"/>
      <c r="AF15" s="90"/>
      <c r="AG15" s="90"/>
      <c r="AH15" s="90"/>
      <c r="AI15" s="90"/>
      <c r="AJ15" s="90"/>
      <c r="AK15" s="90"/>
      <c r="AL15" s="90"/>
      <c r="AM15" s="90"/>
      <c r="AO15" s="90"/>
      <c r="AP15" s="90"/>
      <c r="AQ15" s="90"/>
      <c r="AR15" s="90"/>
      <c r="AS15" s="90"/>
      <c r="AT15" s="90"/>
      <c r="AU15" s="90"/>
      <c r="AV15" s="90"/>
      <c r="AW15" s="90"/>
      <c r="AX15" s="90"/>
      <c r="AZ15" s="90"/>
      <c r="BA15" s="90"/>
      <c r="BB15" s="90"/>
      <c r="BC15" s="90"/>
      <c r="BD15" s="90"/>
      <c r="BE15" s="90"/>
      <c r="BF15" s="90"/>
      <c r="BG15" s="90"/>
      <c r="BH15" s="90"/>
      <c r="BI15" s="90"/>
      <c r="BK15" s="90"/>
      <c r="BL15" s="90"/>
      <c r="BM15" s="90"/>
      <c r="BN15" s="90"/>
      <c r="BO15" s="90"/>
      <c r="BP15" s="90"/>
      <c r="BQ15" s="90"/>
      <c r="BR15" s="90"/>
      <c r="BS15" s="90"/>
      <c r="BT15" s="90"/>
      <c r="BV15" s="90"/>
      <c r="BW15" s="90"/>
      <c r="BX15" s="90"/>
      <c r="BY15" s="90"/>
      <c r="BZ15" s="90"/>
      <c r="CA15" s="90"/>
      <c r="CB15" s="90"/>
      <c r="CC15" s="90"/>
      <c r="CD15" s="90"/>
      <c r="CE15" s="90"/>
      <c r="CG15" s="90"/>
      <c r="CH15" s="90"/>
      <c r="CI15" s="90"/>
      <c r="CJ15" s="90"/>
      <c r="CK15" s="90"/>
      <c r="CL15" s="90"/>
      <c r="CM15" s="90"/>
      <c r="CN15" s="90"/>
      <c r="CO15" s="90"/>
      <c r="CP15" s="90"/>
      <c r="CR15" s="90"/>
      <c r="CS15" s="90"/>
      <c r="CT15" s="90"/>
      <c r="CU15" s="90"/>
      <c r="CV15" s="90"/>
      <c r="CW15" s="90"/>
      <c r="CX15" s="90"/>
      <c r="CY15" s="90"/>
      <c r="CZ15" s="90"/>
      <c r="DA15" s="90"/>
      <c r="DC15" s="90"/>
      <c r="DD15" s="90"/>
      <c r="DE15" s="90"/>
      <c r="DF15" s="90"/>
      <c r="DG15" s="90"/>
      <c r="DH15" s="90"/>
      <c r="DI15" s="90"/>
      <c r="DJ15" s="90"/>
      <c r="DK15" s="90"/>
      <c r="DL15" s="90"/>
      <c r="DO15" s="92"/>
      <c r="DP15" s="92"/>
      <c r="DQ15" s="92"/>
      <c r="DR15" s="92"/>
      <c r="DS15" s="92"/>
      <c r="DT15" s="92"/>
    </row>
    <row r="16" spans="1:124" ht="34.5" customHeight="1" x14ac:dyDescent="0.2">
      <c r="A16" s="581"/>
      <c r="B16" s="578" t="s">
        <v>329</v>
      </c>
      <c r="C16" s="231">
        <f>+Indicadores!C14</f>
        <v>11</v>
      </c>
      <c r="D16" s="233" t="str">
        <f>+Indicadores!D14</f>
        <v>PORCENTAJE DE INFECCIONES INTRAHOSPITALARIAS (FACTOR:100)</v>
      </c>
      <c r="E16" s="230" t="str">
        <f>+Indicadores!E14</f>
        <v>Total de pacientes con infecciones intrahospitalarias</v>
      </c>
      <c r="F16" s="235">
        <f>+VLOOKUP($E$1,Data!$A$4:$DB$13,23,FALSE)</f>
        <v>5</v>
      </c>
      <c r="G16" s="235">
        <f>+VLOOKUP($E$1,Data!$A$4:$DB$13,49,FALSE)</f>
        <v>9</v>
      </c>
      <c r="H16" s="235">
        <f>+VLOOKUP($E$1,Data!$A$4:$DB$13,75,FALSE)</f>
        <v>4</v>
      </c>
      <c r="I16" s="235"/>
      <c r="J16" s="230" t="str">
        <f>+Indicadores!F14</f>
        <v>N° egresos</v>
      </c>
      <c r="K16" s="235">
        <f>+VLOOKUP($E$1,Data!$A$4:$DB$13,24,FALSE)</f>
        <v>1846</v>
      </c>
      <c r="L16" s="235">
        <f>+VLOOKUP($E$1,Data!$A$4:$DB$13,50,FALSE)</f>
        <v>1945</v>
      </c>
      <c r="M16" s="235">
        <f>+VLOOKUP($E$1,Data!$A$4:$DB$13,76,FALSE)</f>
        <v>606</v>
      </c>
      <c r="N16" s="90"/>
      <c r="O16" s="342">
        <f t="shared" ref="O16" si="24">+IFERROR(F16/K16,0)</f>
        <v>2.7085590465872156E-3</v>
      </c>
      <c r="P16" s="342">
        <f t="shared" ref="P16" si="25">+IFERROR(G16/L16,0)</f>
        <v>4.6272493573264782E-3</v>
      </c>
      <c r="Q16" s="342">
        <f t="shared" ref="Q16" si="26">+IFERROR(H16/M16,0)</f>
        <v>6.6006600660066007E-3</v>
      </c>
      <c r="R16" s="342">
        <f t="shared" ref="R16" si="27">+IFERROR(I16/N16,0)</f>
        <v>0</v>
      </c>
      <c r="S16" s="272">
        <f t="shared" si="4"/>
        <v>3.6929570034291742E-3</v>
      </c>
      <c r="T16" s="272">
        <f t="shared" si="5"/>
        <v>4.0937002501705705E-3</v>
      </c>
      <c r="U16" s="206" t="str">
        <f>IF(O16&lt;=Indicadores!$I14,"Adecuado",IF(O16&gt;Indicadores!$L14,"Deficiente","Regular"))</f>
        <v>Adecuado</v>
      </c>
      <c r="V16" s="206" t="str">
        <f>IF(P16&lt;=Indicadores!$I14,"Adecuado",IF(P16&gt;Indicadores!$L14,"Deficiente","Regular"))</f>
        <v>Adecuado</v>
      </c>
      <c r="W16" s="206" t="str">
        <f>IF(Q16&lt;=Indicadores!$I14,"Adecuado",IF(Q16&gt;Indicadores!$L14,"Deficiente","Regular"))</f>
        <v>Adecuado</v>
      </c>
      <c r="X16" s="206"/>
      <c r="Y16" s="206" t="str">
        <f>IF(S16&lt;=Indicadores!$I14,"Adecuado",IF(S16&gt;Indicadores!$L14,"Deficiente","Regular"))</f>
        <v>Adecuado</v>
      </c>
      <c r="Z16" s="206" t="str">
        <f>IF(T16&lt;=Indicadores!$I14,"Adecuado",IF(T16&gt;Indicadores!$L14,"Deficiente","Regular"))</f>
        <v>Adecuado</v>
      </c>
      <c r="AA16" s="207"/>
      <c r="AB16" s="200"/>
      <c r="AC16" s="200"/>
      <c r="AD16" s="90"/>
      <c r="AE16" s="90"/>
      <c r="AF16" s="90"/>
      <c r="AG16" s="90"/>
      <c r="AH16" s="90"/>
      <c r="AI16" s="90"/>
      <c r="AJ16" s="90"/>
      <c r="AK16" s="90"/>
      <c r="AL16" s="90"/>
      <c r="AM16" s="90"/>
      <c r="AO16" s="90"/>
      <c r="AP16" s="90"/>
      <c r="AQ16" s="90"/>
      <c r="AR16" s="90"/>
      <c r="AS16" s="90"/>
      <c r="AT16" s="90"/>
      <c r="AU16" s="90"/>
      <c r="AV16" s="90"/>
      <c r="AW16" s="90"/>
      <c r="AX16" s="90"/>
      <c r="AZ16" s="90"/>
      <c r="BA16" s="90"/>
      <c r="BB16" s="90"/>
      <c r="BC16" s="90"/>
      <c r="BD16" s="90"/>
      <c r="BE16" s="90"/>
      <c r="BF16" s="90"/>
      <c r="BG16" s="90"/>
      <c r="BH16" s="90"/>
      <c r="BI16" s="90"/>
      <c r="BK16" s="90"/>
      <c r="BL16" s="90"/>
      <c r="BM16" s="90"/>
      <c r="BN16" s="90"/>
      <c r="BO16" s="90"/>
      <c r="BP16" s="90"/>
      <c r="BQ16" s="90"/>
      <c r="BR16" s="90"/>
      <c r="BS16" s="90"/>
      <c r="BT16" s="90"/>
      <c r="BV16" s="90"/>
      <c r="BW16" s="90"/>
      <c r="BX16" s="90"/>
      <c r="BY16" s="90"/>
      <c r="BZ16" s="90"/>
      <c r="CA16" s="90"/>
      <c r="CB16" s="90"/>
      <c r="CC16" s="90"/>
      <c r="CD16" s="90"/>
      <c r="CE16" s="90"/>
      <c r="CG16" s="90"/>
      <c r="CH16" s="90"/>
      <c r="CI16" s="90"/>
      <c r="CJ16" s="90"/>
      <c r="CK16" s="90"/>
      <c r="CL16" s="90"/>
      <c r="CM16" s="90"/>
      <c r="CN16" s="90"/>
      <c r="CO16" s="90"/>
      <c r="CP16" s="90"/>
      <c r="CR16" s="90"/>
      <c r="CS16" s="90"/>
      <c r="CT16" s="90"/>
      <c r="CU16" s="90"/>
      <c r="CV16" s="90"/>
      <c r="CW16" s="90"/>
      <c r="CX16" s="90"/>
      <c r="CY16" s="90"/>
      <c r="CZ16" s="90"/>
      <c r="DA16" s="90"/>
      <c r="DC16" s="90"/>
      <c r="DD16" s="90"/>
      <c r="DE16" s="90"/>
      <c r="DF16" s="90"/>
      <c r="DG16" s="90"/>
      <c r="DH16" s="90"/>
      <c r="DI16" s="90"/>
      <c r="DJ16" s="90"/>
      <c r="DK16" s="90"/>
      <c r="DL16" s="90"/>
      <c r="DO16" s="92"/>
      <c r="DP16" s="92"/>
      <c r="DQ16" s="92"/>
      <c r="DR16" s="92"/>
      <c r="DS16" s="92"/>
      <c r="DT16" s="92"/>
    </row>
    <row r="17" spans="1:124" ht="34.5" customHeight="1" x14ac:dyDescent="0.2">
      <c r="A17" s="581"/>
      <c r="B17" s="590"/>
      <c r="C17" s="231">
        <f>+Indicadores!C15</f>
        <v>12</v>
      </c>
      <c r="D17" s="233" t="str">
        <f>+Indicadores!D15</f>
        <v>TASA DE CESAREA (FACTOR:100)</v>
      </c>
      <c r="E17" s="230" t="str">
        <f>+Indicadores!E15</f>
        <v>Nº Total de Cesáreas realizadas</v>
      </c>
      <c r="F17" s="235">
        <f>+VLOOKUP($E$1,Data!$A$4:$DB$13,25,FALSE)</f>
        <v>186</v>
      </c>
      <c r="G17" s="235">
        <f>+VLOOKUP($E$1,Data!$A$4:$DB$13,51,FALSE)</f>
        <v>212</v>
      </c>
      <c r="H17" s="235">
        <f>+VLOOKUP($E$1,Data!$A$4:$DB$13,77,FALSE)</f>
        <v>46</v>
      </c>
      <c r="I17" s="235"/>
      <c r="J17" s="230" t="str">
        <f>+Indicadores!F15</f>
        <v>Nº Total de Partos atendidos</v>
      </c>
      <c r="K17" s="235">
        <f>+VLOOKUP($E$1,Data!$A$4:$DB$13,26,FALSE)</f>
        <v>398</v>
      </c>
      <c r="L17" s="235">
        <f>+VLOOKUP($E$1,Data!$A$4:$DB$13,52,FALSE)</f>
        <v>416</v>
      </c>
      <c r="M17" s="235">
        <f>+VLOOKUP($E$1,Data!$A$4:$DB$13,78,FALSE)</f>
        <v>123</v>
      </c>
      <c r="N17" s="90"/>
      <c r="O17" s="342">
        <f t="shared" ref="O17" si="28">+IFERROR(F17/K17,0)</f>
        <v>0.46733668341708545</v>
      </c>
      <c r="P17" s="342">
        <f t="shared" ref="P17" si="29">+IFERROR(G17/L17,0)</f>
        <v>0.50961538461538458</v>
      </c>
      <c r="Q17" s="342">
        <f t="shared" ref="Q17" si="30">+IFERROR(H17/M17,0)</f>
        <v>0.37398373983739835</v>
      </c>
      <c r="R17" s="342">
        <f t="shared" ref="R17" si="31">+IFERROR(I17/N17,0)</f>
        <v>0</v>
      </c>
      <c r="S17" s="272">
        <f t="shared" si="4"/>
        <v>0.48894348894348894</v>
      </c>
      <c r="T17" s="272">
        <f t="shared" si="5"/>
        <v>0.47385272145144075</v>
      </c>
      <c r="U17" s="206" t="str">
        <f>IF(O17&gt;=Indicadores!$I15,"Adecuado",IF(O17&lt;Indicadores!$L15,"Deficiente","Regular"))</f>
        <v>Deficiente</v>
      </c>
      <c r="V17" s="206" t="str">
        <f>IF(P17&gt;=Indicadores!$I15,"Adecuado",IF(P17&lt;Indicadores!$L15,"Deficiente","Regular"))</f>
        <v>Regular</v>
      </c>
      <c r="W17" s="206" t="str">
        <f>IF(Q17&gt;=Indicadores!$I15,"Adecuado",IF(Q17&lt;Indicadores!$L15,"Deficiente","Regular"))</f>
        <v>Deficiente</v>
      </c>
      <c r="X17" s="206"/>
      <c r="Y17" s="206" t="str">
        <f>IF(S17&gt;=Indicadores!$I15,"Adecuado",IF(S17&lt;Indicadores!$L15,"Deficiente","Regular"))</f>
        <v>Deficiente</v>
      </c>
      <c r="Z17" s="206" t="str">
        <f>IF(T17&gt;=Indicadores!$I15,"Adecuado",IF(T17&lt;Indicadores!$L15,"Deficiente","Regular"))</f>
        <v>Deficiente</v>
      </c>
      <c r="AA17" s="200"/>
      <c r="AB17" s="200"/>
      <c r="AC17" s="200"/>
      <c r="AD17" s="90">
        <v>28</v>
      </c>
      <c r="AE17" s="90">
        <v>216</v>
      </c>
      <c r="AF17" s="90">
        <v>29</v>
      </c>
      <c r="AG17" s="90">
        <v>18</v>
      </c>
      <c r="AH17" s="90">
        <v>144</v>
      </c>
      <c r="AI17" s="90">
        <v>258</v>
      </c>
      <c r="AJ17" s="90">
        <v>167</v>
      </c>
      <c r="AK17" s="90">
        <v>212</v>
      </c>
      <c r="AL17" s="90">
        <v>860</v>
      </c>
      <c r="AM17" s="90">
        <v>1105</v>
      </c>
      <c r="AO17" s="90">
        <v>63</v>
      </c>
      <c r="AP17" s="90">
        <v>416</v>
      </c>
      <c r="AQ17" s="90">
        <v>173</v>
      </c>
      <c r="AR17" s="90">
        <v>21</v>
      </c>
      <c r="AS17" s="90">
        <v>162</v>
      </c>
      <c r="AT17" s="90">
        <v>241985</v>
      </c>
      <c r="AU17" s="90">
        <v>293</v>
      </c>
      <c r="AV17" s="90">
        <v>478</v>
      </c>
      <c r="AW17" s="90">
        <v>860</v>
      </c>
      <c r="AX17" s="90">
        <v>1000</v>
      </c>
      <c r="AZ17" s="90">
        <v>71</v>
      </c>
      <c r="BA17" s="90">
        <v>940</v>
      </c>
      <c r="BB17" s="90">
        <v>175</v>
      </c>
      <c r="BC17" s="90">
        <v>23</v>
      </c>
      <c r="BD17" s="90">
        <v>132</v>
      </c>
      <c r="BE17" s="90">
        <v>283077</v>
      </c>
      <c r="BF17" s="90">
        <v>434</v>
      </c>
      <c r="BG17" s="90">
        <v>621</v>
      </c>
      <c r="BH17" s="90">
        <v>1105</v>
      </c>
      <c r="BI17" s="90">
        <v>1105</v>
      </c>
      <c r="BK17" s="90">
        <v>84</v>
      </c>
      <c r="BL17" s="90">
        <v>1210</v>
      </c>
      <c r="BM17" s="90"/>
      <c r="BN17" s="90">
        <v>24</v>
      </c>
      <c r="BO17" s="90">
        <v>98</v>
      </c>
      <c r="BP17" s="90">
        <v>325684</v>
      </c>
      <c r="BQ17" s="90">
        <v>539</v>
      </c>
      <c r="BR17" s="90">
        <v>732</v>
      </c>
      <c r="BS17" s="90">
        <v>1105</v>
      </c>
      <c r="BT17" s="90">
        <v>1105</v>
      </c>
      <c r="BV17" s="90">
        <v>368</v>
      </c>
      <c r="BW17" s="90">
        <v>1311</v>
      </c>
      <c r="BX17" s="90">
        <v>98</v>
      </c>
      <c r="BY17" s="90">
        <v>27</v>
      </c>
      <c r="BZ17" s="90">
        <v>210</v>
      </c>
      <c r="CA17" s="90">
        <v>343455.9159999991</v>
      </c>
      <c r="CB17" s="90">
        <v>748</v>
      </c>
      <c r="CC17" s="90">
        <v>752</v>
      </c>
      <c r="CD17" s="90">
        <v>860</v>
      </c>
      <c r="CE17" s="90">
        <v>1105</v>
      </c>
      <c r="CG17" s="90">
        <v>86</v>
      </c>
      <c r="CH17" s="90">
        <v>1311</v>
      </c>
      <c r="CI17" s="90">
        <v>294</v>
      </c>
      <c r="CJ17" s="90">
        <v>27</v>
      </c>
      <c r="CK17" s="90">
        <v>221</v>
      </c>
      <c r="CL17" s="90">
        <v>343455.9159999991</v>
      </c>
      <c r="CM17" s="90">
        <v>748</v>
      </c>
      <c r="CN17" s="90">
        <v>752</v>
      </c>
      <c r="CO17" s="90">
        <v>860</v>
      </c>
      <c r="CP17" s="90">
        <v>1105</v>
      </c>
      <c r="CR17" s="90">
        <v>86</v>
      </c>
      <c r="CS17" s="90">
        <v>1311</v>
      </c>
      <c r="CT17" s="90">
        <v>290</v>
      </c>
      <c r="CU17" s="90">
        <v>27</v>
      </c>
      <c r="CV17" s="90">
        <v>174</v>
      </c>
      <c r="CW17" s="90">
        <v>343455.9159999991</v>
      </c>
      <c r="CX17" s="90">
        <v>748</v>
      </c>
      <c r="CY17" s="90">
        <v>752</v>
      </c>
      <c r="CZ17" s="90">
        <v>1105</v>
      </c>
      <c r="DA17" s="90">
        <v>1105</v>
      </c>
      <c r="DC17" s="90">
        <v>86</v>
      </c>
      <c r="DD17" s="90">
        <v>1311</v>
      </c>
      <c r="DE17" s="90">
        <v>290</v>
      </c>
      <c r="DF17" s="90">
        <v>27</v>
      </c>
      <c r="DG17" s="90">
        <v>148</v>
      </c>
      <c r="DH17" s="90">
        <v>343455.9159999991</v>
      </c>
      <c r="DI17" s="90">
        <v>748</v>
      </c>
      <c r="DJ17" s="90">
        <v>752</v>
      </c>
      <c r="DK17" s="90">
        <v>1105</v>
      </c>
      <c r="DL17" s="90">
        <v>1105</v>
      </c>
    </row>
    <row r="18" spans="1:124" ht="34.5" customHeight="1" x14ac:dyDescent="0.2">
      <c r="A18" s="582"/>
      <c r="B18" s="579"/>
      <c r="C18" s="231">
        <f>+Indicadores!C16</f>
        <v>13</v>
      </c>
      <c r="D18" s="233" t="str">
        <f>+Indicadores!D16</f>
        <v>MORTALIDAD NEONATAL PRECOZ (FACTOR: 100)</v>
      </c>
      <c r="E18" s="230" t="str">
        <f>+Indicadores!E16</f>
        <v>N° Recién nacidos fallecidos en los primeros 7 días</v>
      </c>
      <c r="F18" s="235">
        <f>+VLOOKUP($E$1,Data!$A$4:$DB$13,27,FALSE)</f>
        <v>3</v>
      </c>
      <c r="G18" s="235">
        <f>+VLOOKUP($E$1,Data!$A$4:$DB$13,53,FALSE)</f>
        <v>7</v>
      </c>
      <c r="H18" s="235">
        <f>+VLOOKUP($E$1,Data!$A$4:$DB$13,79,FALSE)</f>
        <v>1</v>
      </c>
      <c r="I18" s="235"/>
      <c r="J18" s="230" t="str">
        <f>+Indicadores!F16</f>
        <v>N° Recién nacidos en la Institución</v>
      </c>
      <c r="K18" s="235">
        <f>+VLOOKUP($E$1,Data!$A$4:$DB$13,28,FALSE)</f>
        <v>400</v>
      </c>
      <c r="L18" s="235">
        <f>+VLOOKUP($E$1,Data!$A$4:$DB$13,54,FALSE)</f>
        <v>420</v>
      </c>
      <c r="M18" s="235">
        <f>+VLOOKUP($E$1,Data!$A$4:$DB$13,80,FALSE)</f>
        <v>124</v>
      </c>
      <c r="N18" s="90"/>
      <c r="O18" s="340">
        <f>+IFERROR(F18/K18*1000,0)</f>
        <v>7.5</v>
      </c>
      <c r="P18" s="340">
        <f t="shared" ref="P18:R18" si="32">+IFERROR(G18/L18*1000,0)</f>
        <v>16.666666666666668</v>
      </c>
      <c r="Q18" s="340">
        <f t="shared" si="32"/>
        <v>8.064516129032258</v>
      </c>
      <c r="R18" s="340">
        <f t="shared" si="32"/>
        <v>0</v>
      </c>
      <c r="S18" s="341">
        <f>IFERROR(+SUM(F18:G18)/SUM(K18:L18)*1000,0)</f>
        <v>12.195121951219512</v>
      </c>
      <c r="T18" s="341">
        <f>IFERROR(+SUM(F18:I18)/SUM(K18:N18)*1000,0)</f>
        <v>11.652542372881356</v>
      </c>
      <c r="U18" s="206" t="str">
        <f>IF(O18&lt;=Indicadores!$I16,"Adecuado",IF(O18&gt;Indicadores!$L16,"Deficiente","Regular"))</f>
        <v>Deficiente</v>
      </c>
      <c r="V18" s="206" t="str">
        <f>IF(P18&lt;=Indicadores!$I16,"Adecuado",IF(P18&gt;Indicadores!$L16,"Deficiente","Regular"))</f>
        <v>Deficiente</v>
      </c>
      <c r="W18" s="206" t="str">
        <f>IF(Q18&lt;=Indicadores!$I16,"Adecuado",IF(Q18&gt;Indicadores!$L16,"Deficiente","Regular"))</f>
        <v>Deficiente</v>
      </c>
      <c r="X18" s="206"/>
      <c r="Y18" s="206" t="str">
        <f>IF(S18&lt;=Indicadores!$I16,"Adecuado",IF(S18&gt;Indicadores!$L16,"Deficiente","Regular"))</f>
        <v>Deficiente</v>
      </c>
      <c r="Z18" s="206" t="str">
        <f>IF(T18&lt;=Indicadores!$I16,"Adecuado",IF(T18&gt;Indicadores!$L16,"Deficiente","Regular"))</f>
        <v>Deficiente</v>
      </c>
      <c r="AA18" s="200"/>
      <c r="AB18" s="200"/>
      <c r="AC18" s="200"/>
      <c r="AD18" s="90">
        <v>3084</v>
      </c>
      <c r="AE18" s="90">
        <v>3777</v>
      </c>
      <c r="AF18" s="90">
        <v>1421</v>
      </c>
      <c r="AG18" s="90">
        <v>2074</v>
      </c>
      <c r="AH18" s="90">
        <v>4682</v>
      </c>
      <c r="AI18" s="90">
        <v>574</v>
      </c>
      <c r="AJ18" s="90">
        <v>3101</v>
      </c>
      <c r="AK18" s="90">
        <v>1979</v>
      </c>
      <c r="AL18" s="90">
        <v>2265</v>
      </c>
      <c r="AM18" s="90">
        <v>2300</v>
      </c>
      <c r="AO18" s="90">
        <v>6436</v>
      </c>
      <c r="AP18" s="90">
        <v>7789</v>
      </c>
      <c r="AQ18" s="90">
        <v>1308</v>
      </c>
      <c r="AR18" s="90">
        <v>4738</v>
      </c>
      <c r="AS18" s="90">
        <v>4875</v>
      </c>
      <c r="AT18" s="90">
        <v>3078</v>
      </c>
      <c r="AU18" s="90">
        <v>3763</v>
      </c>
      <c r="AV18" s="90">
        <v>2882</v>
      </c>
      <c r="AW18" s="90">
        <v>4831</v>
      </c>
      <c r="AX18" s="90">
        <v>4988</v>
      </c>
      <c r="AZ18" s="90">
        <v>10858</v>
      </c>
      <c r="BA18" s="90">
        <v>12979</v>
      </c>
      <c r="BB18" s="90">
        <v>2081</v>
      </c>
      <c r="BC18" s="90">
        <v>4723</v>
      </c>
      <c r="BD18" s="90">
        <v>5537</v>
      </c>
      <c r="BE18" s="90">
        <v>4348</v>
      </c>
      <c r="BF18" s="90">
        <v>4479</v>
      </c>
      <c r="BG18" s="90">
        <v>1241</v>
      </c>
      <c r="BH18" s="90">
        <v>4985</v>
      </c>
      <c r="BI18" s="90">
        <v>8501</v>
      </c>
      <c r="BK18" s="90">
        <v>5889</v>
      </c>
      <c r="BL18" s="90">
        <v>8067</v>
      </c>
      <c r="BM18" s="90">
        <v>2582</v>
      </c>
      <c r="BN18" s="90">
        <v>5093</v>
      </c>
      <c r="BO18" s="90">
        <v>4969</v>
      </c>
      <c r="BP18" s="90">
        <v>4722</v>
      </c>
      <c r="BQ18" s="90">
        <v>4343</v>
      </c>
      <c r="BR18" s="90">
        <v>2635</v>
      </c>
      <c r="BS18" s="90">
        <v>6510</v>
      </c>
      <c r="BT18" s="90">
        <v>11498</v>
      </c>
      <c r="BV18" s="90">
        <v>3073</v>
      </c>
      <c r="BW18" s="90">
        <v>65809</v>
      </c>
      <c r="BX18" s="90">
        <v>2827</v>
      </c>
      <c r="BY18" s="90">
        <v>2845</v>
      </c>
      <c r="BZ18" s="90">
        <v>18718</v>
      </c>
      <c r="CA18" s="90">
        <v>6627</v>
      </c>
      <c r="CB18" s="90">
        <v>5632</v>
      </c>
      <c r="CC18" s="90">
        <v>1242</v>
      </c>
      <c r="CD18" s="90">
        <v>40288</v>
      </c>
      <c r="CE18" s="90">
        <v>16877</v>
      </c>
      <c r="CG18" s="90">
        <v>10319</v>
      </c>
      <c r="CH18" s="90">
        <v>66687</v>
      </c>
      <c r="CI18" s="90">
        <v>1584</v>
      </c>
      <c r="CJ18" s="90">
        <v>3274</v>
      </c>
      <c r="CK18" s="90">
        <v>13810</v>
      </c>
      <c r="CL18" s="90">
        <v>5824</v>
      </c>
      <c r="CM18" s="90">
        <v>5615</v>
      </c>
      <c r="CN18" s="90">
        <v>1242</v>
      </c>
      <c r="CO18" s="90">
        <v>36808</v>
      </c>
      <c r="CP18" s="90">
        <v>18462</v>
      </c>
      <c r="CR18" s="90">
        <v>14135</v>
      </c>
      <c r="CS18" s="90">
        <v>68978</v>
      </c>
      <c r="CT18" s="90">
        <v>1257</v>
      </c>
      <c r="CU18" s="90">
        <v>3654</v>
      </c>
      <c r="CV18" s="90">
        <v>23594</v>
      </c>
      <c r="CW18" s="90">
        <v>6601</v>
      </c>
      <c r="CX18" s="90">
        <v>5534</v>
      </c>
      <c r="CY18" s="90">
        <v>1242</v>
      </c>
      <c r="CZ18" s="90">
        <v>44986</v>
      </c>
      <c r="DA18" s="90">
        <v>28224</v>
      </c>
      <c r="DC18" s="90">
        <v>20386</v>
      </c>
      <c r="DD18" s="90">
        <v>72758</v>
      </c>
      <c r="DE18" s="90">
        <v>1977</v>
      </c>
      <c r="DF18" s="90">
        <v>1596</v>
      </c>
      <c r="DG18" s="90">
        <v>27110</v>
      </c>
      <c r="DH18" s="90">
        <v>7943</v>
      </c>
      <c r="DI18" s="90">
        <v>5031</v>
      </c>
      <c r="DJ18" s="90">
        <v>1242</v>
      </c>
      <c r="DK18" s="90">
        <v>2885</v>
      </c>
      <c r="DL18" s="90">
        <v>29212</v>
      </c>
    </row>
    <row r="19" spans="1:124" x14ac:dyDescent="0.2">
      <c r="A19" s="208"/>
      <c r="B19" s="208"/>
      <c r="C19" s="209"/>
      <c r="D19" s="210"/>
      <c r="E19" s="210"/>
      <c r="F19" s="210"/>
      <c r="G19" s="236"/>
      <c r="H19" s="236"/>
      <c r="I19" s="236"/>
      <c r="J19" s="237"/>
      <c r="K19" s="208"/>
      <c r="L19" s="208"/>
      <c r="M19" s="208"/>
      <c r="N19" s="208"/>
      <c r="O19" s="208"/>
      <c r="P19" s="208"/>
      <c r="Q19" s="208"/>
      <c r="R19" s="208"/>
      <c r="S19" s="208"/>
      <c r="T19" s="208"/>
      <c r="U19" s="211">
        <f t="shared" ref="U19:Z19" si="33">COUNTIF(U6:U18,"Adecuado")</f>
        <v>4</v>
      </c>
      <c r="V19" s="211">
        <f t="shared" si="33"/>
        <v>5</v>
      </c>
      <c r="W19" s="211">
        <f t="shared" si="33"/>
        <v>4</v>
      </c>
      <c r="X19" s="211">
        <f t="shared" si="33"/>
        <v>0</v>
      </c>
      <c r="Y19" s="211">
        <f t="shared" si="33"/>
        <v>5</v>
      </c>
      <c r="Z19" s="211">
        <f t="shared" si="33"/>
        <v>5</v>
      </c>
    </row>
    <row r="20" spans="1:124" ht="15" x14ac:dyDescent="0.2">
      <c r="A20" s="208"/>
      <c r="B20" s="208"/>
      <c r="C20" s="212"/>
      <c r="D20" s="210"/>
      <c r="E20" s="210"/>
      <c r="F20" s="210"/>
      <c r="G20" s="238"/>
      <c r="H20" s="238"/>
      <c r="I20" s="238"/>
      <c r="J20" s="238"/>
      <c r="K20" s="212"/>
      <c r="L20" s="212"/>
      <c r="M20" s="212"/>
      <c r="N20" s="212"/>
      <c r="O20" s="212"/>
      <c r="P20" s="212"/>
      <c r="Q20" s="212"/>
      <c r="R20" s="208"/>
      <c r="S20" s="208"/>
      <c r="T20" s="208"/>
      <c r="U20" s="213">
        <f t="shared" ref="U20:Z20" si="34">COUNTIF(U6:U18,"Regular")</f>
        <v>5</v>
      </c>
      <c r="V20" s="213">
        <f t="shared" si="34"/>
        <v>5</v>
      </c>
      <c r="W20" s="213">
        <f t="shared" si="34"/>
        <v>5</v>
      </c>
      <c r="X20" s="213">
        <f t="shared" si="34"/>
        <v>0</v>
      </c>
      <c r="Y20" s="213">
        <f t="shared" si="34"/>
        <v>4</v>
      </c>
      <c r="Z20" s="213">
        <f t="shared" si="34"/>
        <v>4</v>
      </c>
    </row>
    <row r="21" spans="1:124" ht="15" x14ac:dyDescent="0.2">
      <c r="A21" s="208"/>
      <c r="B21" s="208"/>
      <c r="C21" s="212"/>
      <c r="D21" s="210"/>
      <c r="E21" s="210"/>
      <c r="F21" s="210"/>
      <c r="G21" s="238"/>
      <c r="H21" s="238"/>
      <c r="I21" s="238"/>
      <c r="J21" s="238"/>
      <c r="K21" s="212"/>
      <c r="L21" s="212"/>
      <c r="M21" s="212"/>
      <c r="N21" s="212"/>
      <c r="O21" s="208"/>
      <c r="P21" s="208"/>
      <c r="Q21" s="208"/>
      <c r="R21" s="208"/>
      <c r="S21" s="208"/>
      <c r="T21" s="208"/>
      <c r="U21" s="214">
        <f t="shared" ref="U21:Z21" si="35">COUNTIF(U6:U18,"Deficiente")</f>
        <v>4</v>
      </c>
      <c r="V21" s="214">
        <f t="shared" si="35"/>
        <v>3</v>
      </c>
      <c r="W21" s="214">
        <f t="shared" si="35"/>
        <v>4</v>
      </c>
      <c r="X21" s="214">
        <f t="shared" si="35"/>
        <v>0</v>
      </c>
      <c r="Y21" s="214">
        <f t="shared" si="35"/>
        <v>4</v>
      </c>
      <c r="Z21" s="214">
        <f t="shared" si="35"/>
        <v>4</v>
      </c>
    </row>
    <row r="22" spans="1:124" x14ac:dyDescent="0.2">
      <c r="A22" s="208"/>
      <c r="B22" s="208"/>
      <c r="C22" s="209"/>
      <c r="D22" s="210"/>
      <c r="E22" s="210"/>
      <c r="F22" s="210"/>
      <c r="G22" s="236"/>
      <c r="H22" s="236"/>
      <c r="I22" s="236"/>
      <c r="J22" s="237"/>
      <c r="K22" s="208"/>
      <c r="L22" s="208"/>
      <c r="M22" s="208"/>
      <c r="N22" s="208"/>
      <c r="O22" s="208"/>
      <c r="P22" s="208"/>
      <c r="Q22" s="208"/>
      <c r="R22" s="208"/>
      <c r="S22" s="208"/>
      <c r="T22" s="208"/>
      <c r="U22" s="215">
        <f t="shared" ref="U22:Z22" si="36">SUM(U19:U21)</f>
        <v>13</v>
      </c>
      <c r="V22" s="215">
        <f t="shared" si="36"/>
        <v>13</v>
      </c>
      <c r="W22" s="215">
        <f t="shared" si="36"/>
        <v>13</v>
      </c>
      <c r="X22" s="215">
        <f t="shared" si="36"/>
        <v>0</v>
      </c>
      <c r="Y22" s="215">
        <f t="shared" si="36"/>
        <v>13</v>
      </c>
      <c r="Z22" s="215">
        <f t="shared" si="36"/>
        <v>13</v>
      </c>
    </row>
    <row r="23" spans="1:124" x14ac:dyDescent="0.2">
      <c r="A23" s="208"/>
      <c r="B23" s="208"/>
      <c r="C23" s="209"/>
      <c r="D23" s="210"/>
      <c r="E23" s="210"/>
      <c r="F23" s="210"/>
      <c r="G23" s="236"/>
      <c r="H23" s="236"/>
      <c r="I23" s="236"/>
      <c r="J23" s="237"/>
      <c r="K23" s="208"/>
      <c r="L23" s="208"/>
      <c r="M23" s="208"/>
      <c r="N23" s="208"/>
      <c r="O23" s="208"/>
      <c r="P23" s="208"/>
      <c r="Q23" s="208"/>
      <c r="R23" s="208"/>
      <c r="S23" s="208"/>
      <c r="T23" s="208"/>
      <c r="U23" s="208"/>
      <c r="V23" s="208"/>
    </row>
    <row r="24" spans="1:124" x14ac:dyDescent="0.2">
      <c r="A24" s="208"/>
      <c r="B24" s="208"/>
      <c r="C24" s="209"/>
      <c r="D24" s="210"/>
      <c r="E24" s="210"/>
      <c r="F24" s="210"/>
      <c r="G24" s="236"/>
      <c r="H24" s="236"/>
      <c r="I24" s="236"/>
      <c r="J24" s="237"/>
      <c r="K24" s="208"/>
      <c r="L24" s="208"/>
      <c r="M24" s="208"/>
      <c r="N24" s="208"/>
      <c r="O24" s="208"/>
      <c r="P24" s="208"/>
      <c r="Q24" s="208"/>
      <c r="R24" s="208"/>
      <c r="S24" s="208"/>
      <c r="T24" s="208"/>
      <c r="U24" s="208"/>
      <c r="V24" s="208"/>
    </row>
    <row r="25" spans="1:124" x14ac:dyDescent="0.2">
      <c r="A25" s="208"/>
      <c r="B25" s="208"/>
      <c r="C25" s="209"/>
      <c r="D25" s="210"/>
      <c r="E25" s="210"/>
      <c r="F25" s="210"/>
      <c r="G25" s="236"/>
      <c r="H25" s="236"/>
      <c r="I25" s="236"/>
      <c r="J25" s="237"/>
      <c r="K25" s="208"/>
      <c r="L25" s="208"/>
      <c r="M25" s="208"/>
      <c r="N25" s="208"/>
      <c r="O25" s="208"/>
      <c r="P25" s="208"/>
      <c r="Q25" s="208"/>
      <c r="R25" s="208"/>
      <c r="S25" s="208"/>
      <c r="T25" s="208"/>
      <c r="U25" s="208"/>
      <c r="V25" s="208"/>
    </row>
    <row r="26" spans="1:124" x14ac:dyDescent="0.2">
      <c r="A26" s="208"/>
      <c r="B26" s="208"/>
      <c r="C26" s="209"/>
      <c r="D26" s="210"/>
      <c r="E26" s="210"/>
      <c r="F26" s="210"/>
      <c r="G26" s="236"/>
      <c r="H26" s="236"/>
      <c r="I26" s="236"/>
      <c r="J26" s="237"/>
      <c r="K26" s="208"/>
      <c r="L26" s="208"/>
      <c r="M26" s="208"/>
      <c r="N26" s="208"/>
      <c r="O26" s="208"/>
      <c r="P26" s="208"/>
      <c r="Q26" s="208"/>
      <c r="R26" s="208"/>
      <c r="S26" s="208"/>
      <c r="T26" s="208"/>
      <c r="U26" s="208"/>
      <c r="V26" s="208"/>
    </row>
    <row r="27" spans="1:124" x14ac:dyDescent="0.2">
      <c r="A27" s="208"/>
      <c r="B27" s="208"/>
      <c r="C27" s="209"/>
      <c r="D27" s="210"/>
      <c r="E27" s="236"/>
      <c r="F27" s="236"/>
      <c r="G27" s="236"/>
      <c r="H27" s="236"/>
      <c r="I27" s="236"/>
      <c r="J27" s="237"/>
      <c r="K27" s="208"/>
      <c r="L27" s="208"/>
      <c r="M27" s="208"/>
      <c r="N27" s="208"/>
      <c r="O27" s="208"/>
      <c r="P27" s="208"/>
      <c r="Q27" s="208"/>
      <c r="R27" s="208"/>
      <c r="S27" s="208"/>
      <c r="T27" s="208"/>
      <c r="U27" s="208"/>
      <c r="V27" s="208"/>
    </row>
    <row r="28" spans="1:124" x14ac:dyDescent="0.2">
      <c r="A28" s="208"/>
      <c r="B28" s="208"/>
      <c r="C28" s="209"/>
      <c r="D28" s="210"/>
      <c r="E28" s="236"/>
      <c r="F28" s="236"/>
      <c r="G28" s="236"/>
      <c r="H28" s="236"/>
      <c r="I28" s="236"/>
      <c r="J28" s="237"/>
      <c r="K28" s="208"/>
      <c r="L28" s="208"/>
      <c r="M28" s="208"/>
      <c r="N28" s="208"/>
      <c r="O28" s="208"/>
      <c r="P28" s="208"/>
      <c r="Q28" s="208"/>
      <c r="R28" s="208"/>
      <c r="S28" s="208"/>
      <c r="T28" s="208"/>
      <c r="U28" s="208"/>
      <c r="V28" s="208"/>
    </row>
    <row r="29" spans="1:124" x14ac:dyDescent="0.2">
      <c r="A29" s="208"/>
      <c r="B29" s="208"/>
      <c r="C29" s="209"/>
      <c r="D29" s="210"/>
      <c r="E29" s="236"/>
      <c r="F29" s="236"/>
      <c r="G29" s="236"/>
      <c r="H29" s="236"/>
      <c r="I29" s="236"/>
      <c r="J29" s="237"/>
      <c r="K29" s="208"/>
      <c r="L29" s="208"/>
      <c r="M29" s="208"/>
      <c r="N29" s="208"/>
      <c r="O29" s="208"/>
      <c r="P29" s="208"/>
      <c r="Q29" s="208"/>
      <c r="R29" s="208"/>
      <c r="S29" s="208"/>
      <c r="T29" s="208"/>
      <c r="U29" s="208"/>
      <c r="V29" s="208"/>
    </row>
    <row r="30" spans="1:124" x14ac:dyDescent="0.2">
      <c r="A30" s="208"/>
      <c r="B30" s="208"/>
      <c r="C30" s="209"/>
      <c r="D30" s="210"/>
      <c r="E30" s="236"/>
      <c r="F30" s="236"/>
      <c r="G30" s="236"/>
      <c r="H30" s="236"/>
      <c r="I30" s="236"/>
      <c r="J30" s="237"/>
      <c r="K30" s="208"/>
      <c r="L30" s="208"/>
      <c r="M30" s="208"/>
      <c r="N30" s="208"/>
      <c r="O30" s="208"/>
      <c r="P30" s="208"/>
      <c r="Q30" s="208"/>
      <c r="R30" s="208"/>
      <c r="S30" s="208"/>
      <c r="T30" s="208"/>
      <c r="U30" s="208"/>
      <c r="V30" s="208"/>
    </row>
    <row r="31" spans="1:124" s="220" customFormat="1" ht="23.25" x14ac:dyDescent="0.35">
      <c r="A31" s="216"/>
      <c r="B31" s="216"/>
      <c r="C31" s="217"/>
      <c r="D31" s="210"/>
      <c r="E31" s="236"/>
      <c r="F31" s="236"/>
      <c r="G31" s="236"/>
      <c r="H31" s="236" t="s">
        <v>277</v>
      </c>
      <c r="I31" s="236" t="s">
        <v>278</v>
      </c>
      <c r="J31" s="237"/>
      <c r="K31" s="216"/>
      <c r="L31" s="216"/>
      <c r="M31" s="216"/>
      <c r="N31" s="216"/>
      <c r="O31" s="216"/>
      <c r="P31" s="216"/>
      <c r="Q31" s="216"/>
      <c r="R31" s="216"/>
      <c r="S31" s="216"/>
      <c r="T31" s="216"/>
      <c r="U31" s="216"/>
      <c r="V31" s="216"/>
      <c r="W31" s="218"/>
      <c r="X31" s="218"/>
      <c r="Y31" s="218"/>
      <c r="Z31" s="218"/>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19"/>
      <c r="AX31" s="219"/>
      <c r="AY31" s="219"/>
      <c r="AZ31" s="219"/>
      <c r="BA31" s="219"/>
      <c r="BB31" s="219"/>
      <c r="BC31" s="219"/>
      <c r="BD31" s="219"/>
      <c r="BE31" s="219"/>
      <c r="BF31" s="219"/>
      <c r="BG31" s="219"/>
      <c r="BH31" s="219"/>
      <c r="BI31" s="219"/>
      <c r="BJ31" s="219"/>
      <c r="BK31" s="219"/>
      <c r="BL31" s="219"/>
      <c r="BM31" s="219"/>
      <c r="BN31" s="219"/>
      <c r="BO31" s="219"/>
      <c r="BP31" s="219"/>
      <c r="BQ31" s="219"/>
      <c r="BR31" s="219"/>
      <c r="BS31" s="219"/>
      <c r="BT31" s="219"/>
      <c r="BU31" s="219"/>
      <c r="BV31" s="219"/>
      <c r="BW31" s="219"/>
      <c r="BX31" s="219"/>
      <c r="BY31" s="219"/>
      <c r="BZ31" s="219"/>
      <c r="CA31" s="219"/>
      <c r="CB31" s="219"/>
      <c r="CC31" s="219"/>
      <c r="CD31" s="219"/>
      <c r="CE31" s="219"/>
      <c r="CF31" s="219"/>
      <c r="CG31" s="219"/>
      <c r="CH31" s="219"/>
      <c r="CI31" s="219"/>
      <c r="CJ31" s="219"/>
      <c r="CK31" s="219"/>
      <c r="CL31" s="219"/>
      <c r="CM31" s="219"/>
      <c r="CN31" s="219"/>
      <c r="CO31" s="219"/>
      <c r="CP31" s="219"/>
      <c r="CQ31" s="219"/>
      <c r="CR31" s="219"/>
      <c r="CS31" s="219"/>
      <c r="CT31" s="219"/>
      <c r="CU31" s="219"/>
      <c r="CV31" s="219"/>
      <c r="CW31" s="219"/>
      <c r="CX31" s="219"/>
      <c r="CY31" s="219"/>
      <c r="CZ31" s="219"/>
      <c r="DA31" s="219"/>
      <c r="DB31" s="219"/>
      <c r="DC31" s="219"/>
      <c r="DD31" s="219"/>
      <c r="DE31" s="219"/>
      <c r="DF31" s="219"/>
      <c r="DG31" s="219"/>
      <c r="DH31" s="219"/>
      <c r="DI31" s="219"/>
      <c r="DJ31" s="219"/>
      <c r="DK31" s="219"/>
      <c r="DL31" s="219"/>
      <c r="DM31" s="219"/>
      <c r="DN31" s="219"/>
      <c r="DO31" s="218"/>
      <c r="DP31" s="218"/>
      <c r="DQ31" s="218"/>
      <c r="DR31" s="218"/>
      <c r="DS31" s="218"/>
      <c r="DT31" s="218"/>
    </row>
    <row r="32" spans="1:124" x14ac:dyDescent="0.2">
      <c r="A32" s="208"/>
      <c r="B32" s="208"/>
      <c r="C32" s="209"/>
      <c r="D32" s="210"/>
      <c r="E32" s="236"/>
      <c r="F32" s="236"/>
      <c r="G32" s="236"/>
      <c r="H32" s="236"/>
      <c r="I32" s="236"/>
      <c r="J32" s="237"/>
      <c r="K32" s="208"/>
      <c r="L32" s="208"/>
      <c r="M32" s="208"/>
      <c r="N32" s="208"/>
      <c r="O32" s="208"/>
      <c r="P32" s="208"/>
      <c r="Q32" s="208"/>
      <c r="R32" s="208"/>
      <c r="S32" s="208"/>
      <c r="T32" s="208"/>
      <c r="U32" s="208"/>
      <c r="V32" s="208"/>
    </row>
    <row r="33" spans="1:124" s="220" customFormat="1" ht="23.25" x14ac:dyDescent="0.35">
      <c r="A33" s="216"/>
      <c r="B33" s="216"/>
      <c r="C33" s="217"/>
      <c r="D33" s="210"/>
      <c r="E33" s="236"/>
      <c r="F33" s="236"/>
      <c r="G33" s="236"/>
      <c r="H33" s="236" t="s">
        <v>279</v>
      </c>
      <c r="I33" s="236" t="s">
        <v>278</v>
      </c>
      <c r="J33" s="239">
        <v>0</v>
      </c>
      <c r="K33" s="221">
        <v>0.9</v>
      </c>
      <c r="L33" s="216"/>
      <c r="M33" s="216"/>
      <c r="N33" s="216"/>
      <c r="O33" s="216"/>
      <c r="P33" s="216"/>
      <c r="Q33" s="216"/>
      <c r="R33" s="216"/>
      <c r="S33" s="216"/>
      <c r="T33" s="216"/>
      <c r="U33" s="216"/>
      <c r="V33" s="216"/>
      <c r="W33" s="218"/>
      <c r="X33" s="218"/>
      <c r="Y33" s="218"/>
      <c r="Z33" s="218"/>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c r="BE33" s="219"/>
      <c r="BF33" s="219"/>
      <c r="BG33" s="219"/>
      <c r="BH33" s="219"/>
      <c r="BI33" s="219"/>
      <c r="BJ33" s="219"/>
      <c r="BK33" s="219"/>
      <c r="BL33" s="219"/>
      <c r="BM33" s="219"/>
      <c r="BN33" s="219"/>
      <c r="BO33" s="219"/>
      <c r="BP33" s="219"/>
      <c r="BQ33" s="219"/>
      <c r="BR33" s="219"/>
      <c r="BS33" s="219"/>
      <c r="BT33" s="219"/>
      <c r="BU33" s="219"/>
      <c r="BV33" s="219"/>
      <c r="BW33" s="219"/>
      <c r="BX33" s="219"/>
      <c r="BY33" s="219"/>
      <c r="BZ33" s="219"/>
      <c r="CA33" s="219"/>
      <c r="CB33" s="219"/>
      <c r="CC33" s="219"/>
      <c r="CD33" s="219"/>
      <c r="CE33" s="219"/>
      <c r="CF33" s="219"/>
      <c r="CG33" s="219"/>
      <c r="CH33" s="219"/>
      <c r="CI33" s="219"/>
      <c r="CJ33" s="219"/>
      <c r="CK33" s="219"/>
      <c r="CL33" s="219"/>
      <c r="CM33" s="219"/>
      <c r="CN33" s="219"/>
      <c r="CO33" s="219"/>
      <c r="CP33" s="219"/>
      <c r="CQ33" s="219"/>
      <c r="CR33" s="219"/>
      <c r="CS33" s="219"/>
      <c r="CT33" s="219"/>
      <c r="CU33" s="219"/>
      <c r="CV33" s="219"/>
      <c r="CW33" s="219"/>
      <c r="CX33" s="219"/>
      <c r="CY33" s="219"/>
      <c r="CZ33" s="219"/>
      <c r="DA33" s="219"/>
      <c r="DB33" s="219"/>
      <c r="DC33" s="219"/>
      <c r="DD33" s="219"/>
      <c r="DE33" s="219"/>
      <c r="DF33" s="219"/>
      <c r="DG33" s="219"/>
      <c r="DH33" s="219"/>
      <c r="DI33" s="219"/>
      <c r="DJ33" s="219"/>
      <c r="DK33" s="219"/>
      <c r="DL33" s="219"/>
      <c r="DM33" s="219"/>
      <c r="DN33" s="219"/>
      <c r="DO33" s="218"/>
      <c r="DP33" s="218"/>
      <c r="DQ33" s="218"/>
      <c r="DR33" s="218"/>
      <c r="DS33" s="218"/>
      <c r="DT33" s="218"/>
    </row>
    <row r="34" spans="1:124" x14ac:dyDescent="0.2">
      <c r="A34" s="208"/>
      <c r="B34" s="208"/>
      <c r="C34" s="209"/>
      <c r="D34" s="210"/>
      <c r="E34" s="236"/>
      <c r="F34" s="236"/>
      <c r="G34" s="236"/>
      <c r="H34" s="236"/>
      <c r="I34" s="236"/>
      <c r="J34" s="239"/>
      <c r="K34" s="222"/>
      <c r="L34" s="208"/>
      <c r="M34" s="208"/>
      <c r="N34" s="208"/>
      <c r="O34" s="208"/>
      <c r="P34" s="208"/>
      <c r="Q34" s="208"/>
      <c r="R34" s="208"/>
      <c r="S34" s="208"/>
      <c r="T34" s="208"/>
      <c r="U34" s="208"/>
      <c r="V34" s="208"/>
    </row>
    <row r="35" spans="1:124" s="220" customFormat="1" ht="23.25" x14ac:dyDescent="0.35">
      <c r="A35" s="216"/>
      <c r="B35" s="216"/>
      <c r="C35" s="217"/>
      <c r="D35" s="210"/>
      <c r="E35" s="236"/>
      <c r="F35" s="236"/>
      <c r="G35" s="236"/>
      <c r="H35" s="236" t="s">
        <v>277</v>
      </c>
      <c r="I35" s="236" t="s">
        <v>280</v>
      </c>
      <c r="J35" s="239">
        <v>3</v>
      </c>
      <c r="K35" s="221"/>
      <c r="L35" s="216"/>
      <c r="M35" s="216"/>
      <c r="N35" s="216"/>
      <c r="O35" s="216"/>
      <c r="P35" s="216"/>
      <c r="Q35" s="216"/>
      <c r="R35" s="216"/>
      <c r="S35" s="216"/>
      <c r="T35" s="216"/>
      <c r="U35" s="216"/>
      <c r="V35" s="216"/>
      <c r="W35" s="218"/>
      <c r="X35" s="218"/>
      <c r="Y35" s="218"/>
      <c r="Z35" s="218"/>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19"/>
      <c r="BR35" s="219"/>
      <c r="BS35" s="219"/>
      <c r="BT35" s="219"/>
      <c r="BU35" s="219"/>
      <c r="BV35" s="219"/>
      <c r="BW35" s="219"/>
      <c r="BX35" s="219"/>
      <c r="BY35" s="219"/>
      <c r="BZ35" s="219"/>
      <c r="CA35" s="219"/>
      <c r="CB35" s="219"/>
      <c r="CC35" s="219"/>
      <c r="CD35" s="219"/>
      <c r="CE35" s="219"/>
      <c r="CF35" s="219"/>
      <c r="CG35" s="219"/>
      <c r="CH35" s="219"/>
      <c r="CI35" s="219"/>
      <c r="CJ35" s="219"/>
      <c r="CK35" s="219"/>
      <c r="CL35" s="219"/>
      <c r="CM35" s="219"/>
      <c r="CN35" s="219"/>
      <c r="CO35" s="219"/>
      <c r="CP35" s="219"/>
      <c r="CQ35" s="219"/>
      <c r="CR35" s="219"/>
      <c r="CS35" s="219"/>
      <c r="CT35" s="219"/>
      <c r="CU35" s="219"/>
      <c r="CV35" s="219"/>
      <c r="CW35" s="219"/>
      <c r="CX35" s="219"/>
      <c r="CY35" s="219"/>
      <c r="CZ35" s="219"/>
      <c r="DA35" s="219"/>
      <c r="DB35" s="219"/>
      <c r="DC35" s="219"/>
      <c r="DD35" s="219"/>
      <c r="DE35" s="219"/>
      <c r="DF35" s="219"/>
      <c r="DG35" s="219"/>
      <c r="DH35" s="219"/>
      <c r="DI35" s="219"/>
      <c r="DJ35" s="219"/>
      <c r="DK35" s="219"/>
      <c r="DL35" s="219"/>
      <c r="DM35" s="219"/>
      <c r="DN35" s="219"/>
      <c r="DO35" s="218"/>
      <c r="DP35" s="218"/>
      <c r="DQ35" s="218"/>
      <c r="DR35" s="218"/>
      <c r="DS35" s="218"/>
      <c r="DT35" s="218"/>
    </row>
    <row r="36" spans="1:124" x14ac:dyDescent="0.2">
      <c r="A36" s="208"/>
      <c r="B36" s="208"/>
      <c r="C36" s="209"/>
      <c r="D36" s="210"/>
      <c r="E36" s="236"/>
      <c r="F36" s="236"/>
      <c r="G36" s="236"/>
      <c r="H36" s="236"/>
      <c r="I36" s="236"/>
      <c r="J36" s="237"/>
      <c r="K36" s="208"/>
      <c r="L36" s="208"/>
      <c r="M36" s="208"/>
      <c r="N36" s="208"/>
      <c r="O36" s="208"/>
      <c r="P36" s="208"/>
      <c r="Q36" s="208"/>
      <c r="R36" s="208"/>
      <c r="S36" s="208"/>
      <c r="T36" s="208"/>
      <c r="U36" s="208"/>
      <c r="V36" s="208"/>
    </row>
    <row r="37" spans="1:124" s="220" customFormat="1" ht="23.25" x14ac:dyDescent="0.35">
      <c r="A37" s="216"/>
      <c r="B37" s="216"/>
      <c r="C37" s="217"/>
      <c r="D37" s="210"/>
      <c r="E37" s="236"/>
      <c r="F37" s="236"/>
      <c r="G37" s="236"/>
      <c r="H37" s="236"/>
      <c r="I37" s="236" t="s">
        <v>281</v>
      </c>
      <c r="J37" s="239">
        <v>1.1000000000000001</v>
      </c>
      <c r="K37" s="221">
        <v>1.9</v>
      </c>
      <c r="L37" s="216"/>
      <c r="M37" s="216"/>
      <c r="N37" s="216"/>
      <c r="O37" s="216"/>
      <c r="P37" s="216"/>
      <c r="Q37" s="216"/>
      <c r="R37" s="216"/>
      <c r="S37" s="216"/>
      <c r="T37" s="216"/>
      <c r="U37" s="216"/>
      <c r="V37" s="216"/>
      <c r="W37" s="218"/>
      <c r="X37" s="218"/>
      <c r="Y37" s="218"/>
      <c r="Z37" s="218"/>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19"/>
      <c r="BR37" s="219"/>
      <c r="BS37" s="219"/>
      <c r="BT37" s="219"/>
      <c r="BU37" s="219"/>
      <c r="BV37" s="219"/>
      <c r="BW37" s="219"/>
      <c r="BX37" s="219"/>
      <c r="BY37" s="219"/>
      <c r="BZ37" s="219"/>
      <c r="CA37" s="219"/>
      <c r="CB37" s="219"/>
      <c r="CC37" s="219"/>
      <c r="CD37" s="219"/>
      <c r="CE37" s="219"/>
      <c r="CF37" s="219"/>
      <c r="CG37" s="219"/>
      <c r="CH37" s="219"/>
      <c r="CI37" s="219"/>
      <c r="CJ37" s="219"/>
      <c r="CK37" s="219"/>
      <c r="CL37" s="219"/>
      <c r="CM37" s="219"/>
      <c r="CN37" s="219"/>
      <c r="CO37" s="219"/>
      <c r="CP37" s="219"/>
      <c r="CQ37" s="219"/>
      <c r="CR37" s="219"/>
      <c r="CS37" s="219"/>
      <c r="CT37" s="219"/>
      <c r="CU37" s="219"/>
      <c r="CV37" s="219"/>
      <c r="CW37" s="219"/>
      <c r="CX37" s="219"/>
      <c r="CY37" s="219"/>
      <c r="CZ37" s="219"/>
      <c r="DA37" s="219"/>
      <c r="DB37" s="219"/>
      <c r="DC37" s="219"/>
      <c r="DD37" s="219"/>
      <c r="DE37" s="219"/>
      <c r="DF37" s="219"/>
      <c r="DG37" s="219"/>
      <c r="DH37" s="219"/>
      <c r="DI37" s="219"/>
      <c r="DJ37" s="219"/>
      <c r="DK37" s="219"/>
      <c r="DL37" s="219"/>
      <c r="DM37" s="219"/>
      <c r="DN37" s="219"/>
      <c r="DO37" s="218"/>
      <c r="DP37" s="218"/>
      <c r="DQ37" s="218"/>
      <c r="DR37" s="218"/>
      <c r="DS37" s="218"/>
      <c r="DT37" s="218"/>
    </row>
    <row r="38" spans="1:124" x14ac:dyDescent="0.2">
      <c r="A38" s="208"/>
      <c r="B38" s="208"/>
      <c r="C38" s="209"/>
      <c r="D38" s="210"/>
      <c r="E38" s="236"/>
      <c r="F38" s="236"/>
      <c r="G38" s="236"/>
      <c r="H38" s="236"/>
      <c r="I38" s="236"/>
      <c r="J38" s="237"/>
      <c r="K38" s="208"/>
      <c r="L38" s="208"/>
      <c r="M38" s="208"/>
      <c r="N38" s="208"/>
      <c r="O38" s="208"/>
      <c r="P38" s="208"/>
      <c r="Q38" s="208"/>
      <c r="R38" s="208"/>
      <c r="S38" s="208"/>
      <c r="T38" s="208"/>
      <c r="U38" s="208"/>
      <c r="V38" s="208"/>
    </row>
    <row r="39" spans="1:124" x14ac:dyDescent="0.2">
      <c r="A39" s="208"/>
      <c r="B39" s="208"/>
      <c r="C39" s="209"/>
      <c r="D39" s="210"/>
      <c r="E39" s="236"/>
      <c r="F39" s="236"/>
      <c r="G39" s="236"/>
      <c r="H39" s="236"/>
      <c r="I39" s="236"/>
      <c r="J39" s="237"/>
      <c r="K39" s="208"/>
      <c r="L39" s="208"/>
      <c r="M39" s="208"/>
      <c r="N39" s="208"/>
      <c r="O39" s="208"/>
      <c r="P39" s="208"/>
      <c r="Q39" s="208"/>
      <c r="R39" s="208"/>
      <c r="S39" s="208"/>
      <c r="T39" s="208"/>
      <c r="U39" s="208"/>
      <c r="V39" s="208"/>
    </row>
    <row r="40" spans="1:124" x14ac:dyDescent="0.2">
      <c r="A40" s="208"/>
      <c r="B40" s="208"/>
      <c r="C40" s="209"/>
      <c r="D40" s="210"/>
      <c r="E40" s="236"/>
      <c r="F40" s="236"/>
      <c r="G40" s="236"/>
      <c r="H40" s="236"/>
      <c r="I40" s="236"/>
      <c r="J40" s="237"/>
      <c r="K40" s="208"/>
      <c r="L40" s="208"/>
      <c r="M40" s="208"/>
      <c r="N40" s="208"/>
      <c r="O40" s="208"/>
      <c r="P40" s="208"/>
      <c r="Q40" s="208"/>
      <c r="R40" s="208"/>
      <c r="S40" s="208"/>
      <c r="T40" s="208"/>
      <c r="U40" s="208"/>
      <c r="V40" s="208"/>
    </row>
    <row r="41" spans="1:124" x14ac:dyDescent="0.2">
      <c r="A41" s="208"/>
      <c r="B41" s="208"/>
      <c r="C41" s="209"/>
      <c r="D41" s="210"/>
      <c r="E41" s="236"/>
      <c r="F41" s="236"/>
      <c r="G41" s="236"/>
      <c r="H41" s="236"/>
      <c r="I41" s="236"/>
      <c r="J41" s="237"/>
      <c r="K41" s="208"/>
      <c r="L41" s="208"/>
      <c r="M41" s="208"/>
      <c r="N41" s="208"/>
      <c r="O41" s="208"/>
      <c r="P41" s="208"/>
      <c r="Q41" s="208"/>
      <c r="R41" s="208"/>
      <c r="S41" s="208"/>
      <c r="T41" s="208"/>
      <c r="U41" s="208"/>
      <c r="V41" s="208"/>
    </row>
    <row r="42" spans="1:124" x14ac:dyDescent="0.2">
      <c r="A42" s="208"/>
      <c r="B42" s="208"/>
      <c r="C42" s="209"/>
      <c r="D42" s="210"/>
      <c r="E42" s="236"/>
      <c r="F42" s="236"/>
      <c r="G42" s="236"/>
      <c r="H42" s="236"/>
      <c r="I42" s="236"/>
      <c r="J42" s="237"/>
      <c r="K42" s="208"/>
      <c r="L42" s="208"/>
      <c r="M42" s="208"/>
      <c r="N42" s="208"/>
      <c r="O42" s="208"/>
      <c r="P42" s="208"/>
      <c r="Q42" s="208"/>
      <c r="R42" s="208"/>
      <c r="S42" s="208"/>
      <c r="T42" s="208"/>
      <c r="U42" s="208"/>
      <c r="V42" s="208"/>
    </row>
    <row r="43" spans="1:124" x14ac:dyDescent="0.2">
      <c r="A43" s="208"/>
      <c r="B43" s="208"/>
      <c r="C43" s="209"/>
      <c r="D43" s="210"/>
      <c r="E43" s="236"/>
      <c r="F43" s="236"/>
      <c r="G43" s="236"/>
      <c r="H43" s="236"/>
      <c r="I43" s="236"/>
      <c r="J43" s="237"/>
      <c r="K43" s="208"/>
      <c r="L43" s="208"/>
      <c r="M43" s="208"/>
      <c r="N43" s="208"/>
      <c r="O43" s="208"/>
      <c r="P43" s="208"/>
      <c r="Q43" s="208"/>
      <c r="R43" s="208"/>
      <c r="S43" s="208"/>
      <c r="T43" s="208"/>
      <c r="U43" s="208"/>
      <c r="V43" s="208"/>
    </row>
    <row r="44" spans="1:124" x14ac:dyDescent="0.2">
      <c r="A44" s="208"/>
      <c r="B44" s="208"/>
      <c r="C44" s="209"/>
      <c r="D44" s="210"/>
      <c r="E44" s="236"/>
      <c r="F44" s="236"/>
      <c r="G44" s="236"/>
      <c r="H44" s="236"/>
      <c r="I44" s="236"/>
      <c r="J44" s="237"/>
      <c r="K44" s="208"/>
      <c r="L44" s="208"/>
      <c r="M44" s="208"/>
      <c r="N44" s="208"/>
      <c r="O44" s="208"/>
      <c r="P44" s="208"/>
      <c r="Q44" s="208"/>
      <c r="R44" s="208"/>
      <c r="S44" s="208"/>
      <c r="T44" s="208"/>
      <c r="U44" s="208"/>
      <c r="V44" s="208"/>
    </row>
    <row r="45" spans="1:124" x14ac:dyDescent="0.2">
      <c r="A45" s="208"/>
      <c r="B45" s="208"/>
      <c r="C45" s="209"/>
      <c r="D45" s="210"/>
      <c r="E45" s="236"/>
      <c r="F45" s="236"/>
      <c r="G45" s="236"/>
      <c r="H45" s="236"/>
      <c r="I45" s="236"/>
      <c r="J45" s="237"/>
      <c r="K45" s="208"/>
      <c r="L45" s="208"/>
      <c r="M45" s="208"/>
      <c r="N45" s="208"/>
      <c r="O45" s="208"/>
      <c r="P45" s="208"/>
      <c r="Q45" s="208"/>
      <c r="R45" s="208"/>
      <c r="S45" s="208"/>
      <c r="T45" s="208"/>
      <c r="U45" s="208"/>
      <c r="V45" s="208"/>
    </row>
    <row r="46" spans="1:124" x14ac:dyDescent="0.2">
      <c r="A46" s="208"/>
      <c r="B46" s="208"/>
      <c r="C46" s="209"/>
      <c r="D46" s="210"/>
      <c r="E46" s="236"/>
      <c r="F46" s="236"/>
      <c r="G46" s="236"/>
      <c r="H46" s="236"/>
      <c r="I46" s="236"/>
      <c r="J46" s="237"/>
      <c r="K46" s="208"/>
      <c r="L46" s="208"/>
      <c r="M46" s="208"/>
      <c r="N46" s="208"/>
      <c r="O46" s="208"/>
      <c r="P46" s="208"/>
      <c r="Q46" s="208"/>
      <c r="R46" s="208"/>
      <c r="S46" s="208"/>
      <c r="T46" s="208"/>
      <c r="U46" s="208"/>
      <c r="V46" s="208"/>
    </row>
    <row r="47" spans="1:124" x14ac:dyDescent="0.2">
      <c r="A47" s="208"/>
      <c r="B47" s="208"/>
      <c r="C47" s="209"/>
      <c r="D47" s="210"/>
      <c r="E47" s="236"/>
      <c r="F47" s="236"/>
      <c r="G47" s="236"/>
      <c r="H47" s="236"/>
      <c r="I47" s="236"/>
      <c r="J47" s="237"/>
      <c r="K47" s="208"/>
      <c r="L47" s="208"/>
      <c r="M47" s="208"/>
      <c r="N47" s="208"/>
      <c r="O47" s="208"/>
      <c r="P47" s="208"/>
      <c r="Q47" s="208"/>
      <c r="R47" s="208"/>
      <c r="S47" s="208"/>
      <c r="T47" s="208"/>
      <c r="U47" s="208"/>
      <c r="V47" s="208"/>
    </row>
    <row r="48" spans="1:124" x14ac:dyDescent="0.2">
      <c r="A48" s="208"/>
      <c r="B48" s="208"/>
      <c r="C48" s="209"/>
      <c r="D48" s="210"/>
      <c r="E48" s="236"/>
      <c r="F48" s="236"/>
      <c r="G48" s="236"/>
      <c r="H48" s="236"/>
      <c r="I48" s="236"/>
      <c r="J48" s="237"/>
      <c r="K48" s="208"/>
      <c r="L48" s="208"/>
      <c r="M48" s="208"/>
      <c r="N48" s="208"/>
      <c r="O48" s="208"/>
      <c r="P48" s="208"/>
      <c r="Q48" s="208"/>
      <c r="R48" s="208"/>
      <c r="S48" s="208"/>
      <c r="T48" s="208"/>
      <c r="U48" s="208"/>
      <c r="V48" s="208"/>
    </row>
    <row r="49" spans="1:22" x14ac:dyDescent="0.2">
      <c r="A49" s="208"/>
      <c r="B49" s="208"/>
      <c r="C49" s="209"/>
      <c r="D49" s="210"/>
      <c r="E49" s="236"/>
      <c r="F49" s="236"/>
      <c r="G49" s="236"/>
      <c r="H49" s="236"/>
      <c r="I49" s="236"/>
      <c r="J49" s="237"/>
      <c r="K49" s="208"/>
      <c r="L49" s="208"/>
      <c r="M49" s="208"/>
      <c r="N49" s="208"/>
      <c r="O49" s="208"/>
      <c r="P49" s="208"/>
      <c r="Q49" s="208"/>
      <c r="R49" s="208"/>
      <c r="S49" s="208"/>
      <c r="T49" s="208"/>
      <c r="U49" s="208"/>
      <c r="V49" s="208"/>
    </row>
    <row r="50" spans="1:22" x14ac:dyDescent="0.2">
      <c r="A50" s="208"/>
      <c r="B50" s="208"/>
      <c r="C50" s="209"/>
      <c r="D50" s="210"/>
      <c r="E50" s="236"/>
      <c r="F50" s="236"/>
      <c r="G50" s="236"/>
      <c r="H50" s="236"/>
      <c r="I50" s="236"/>
      <c r="J50" s="237"/>
      <c r="K50" s="208"/>
      <c r="L50" s="208"/>
      <c r="M50" s="208"/>
      <c r="N50" s="208"/>
      <c r="O50" s="208"/>
      <c r="P50" s="208"/>
      <c r="Q50" s="208"/>
      <c r="R50" s="208"/>
      <c r="S50" s="208"/>
      <c r="T50" s="208"/>
      <c r="U50" s="208"/>
      <c r="V50" s="208"/>
    </row>
    <row r="51" spans="1:22" x14ac:dyDescent="0.2">
      <c r="A51" s="208"/>
      <c r="B51" s="208"/>
      <c r="C51" s="209"/>
      <c r="D51" s="210"/>
      <c r="E51" s="236"/>
      <c r="F51" s="236"/>
      <c r="G51" s="236"/>
      <c r="H51" s="236"/>
      <c r="I51" s="236"/>
      <c r="J51" s="237"/>
      <c r="K51" s="208"/>
      <c r="L51" s="208"/>
      <c r="M51" s="208"/>
      <c r="N51" s="208"/>
      <c r="O51" s="208"/>
      <c r="P51" s="208"/>
      <c r="Q51" s="208"/>
      <c r="R51" s="208"/>
      <c r="S51" s="208"/>
      <c r="T51" s="208"/>
      <c r="U51" s="208"/>
      <c r="V51" s="208"/>
    </row>
    <row r="52" spans="1:22" x14ac:dyDescent="0.2">
      <c r="A52" s="208"/>
      <c r="B52" s="208"/>
      <c r="C52" s="209"/>
      <c r="D52" s="210"/>
      <c r="E52" s="236"/>
      <c r="F52" s="236"/>
      <c r="G52" s="236"/>
      <c r="H52" s="236"/>
      <c r="I52" s="236"/>
      <c r="J52" s="237"/>
      <c r="K52" s="208"/>
      <c r="L52" s="208"/>
      <c r="M52" s="208"/>
      <c r="N52" s="208"/>
      <c r="O52" s="208"/>
      <c r="P52" s="208"/>
      <c r="Q52" s="208"/>
      <c r="R52" s="208"/>
      <c r="S52" s="208"/>
      <c r="T52" s="208"/>
      <c r="U52" s="208"/>
      <c r="V52" s="208"/>
    </row>
    <row r="53" spans="1:22" x14ac:dyDescent="0.2">
      <c r="A53" s="208"/>
      <c r="B53" s="208"/>
      <c r="C53" s="209"/>
      <c r="D53" s="210"/>
      <c r="E53" s="236"/>
      <c r="F53" s="236"/>
      <c r="G53" s="236"/>
      <c r="H53" s="236"/>
      <c r="I53" s="236"/>
      <c r="J53" s="237"/>
      <c r="K53" s="208"/>
      <c r="L53" s="208"/>
      <c r="M53" s="208"/>
      <c r="N53" s="208"/>
      <c r="O53" s="208"/>
      <c r="P53" s="208"/>
      <c r="Q53" s="208"/>
      <c r="R53" s="208"/>
      <c r="S53" s="208"/>
      <c r="T53" s="208"/>
      <c r="U53" s="208"/>
      <c r="V53" s="208"/>
    </row>
    <row r="54" spans="1:22" x14ac:dyDescent="0.2">
      <c r="A54" s="208"/>
      <c r="B54" s="208"/>
      <c r="C54" s="209"/>
      <c r="D54" s="210"/>
      <c r="E54" s="236"/>
      <c r="F54" s="236"/>
      <c r="G54" s="236"/>
      <c r="H54" s="236"/>
      <c r="I54" s="236"/>
      <c r="J54" s="237"/>
      <c r="K54" s="208"/>
      <c r="L54" s="208"/>
      <c r="M54" s="208"/>
      <c r="N54" s="208"/>
      <c r="O54" s="208"/>
      <c r="P54" s="208"/>
      <c r="Q54" s="208"/>
      <c r="R54" s="208"/>
      <c r="S54" s="208"/>
      <c r="T54" s="208"/>
      <c r="U54" s="208"/>
      <c r="V54" s="208"/>
    </row>
    <row r="55" spans="1:22" x14ac:dyDescent="0.2">
      <c r="A55" s="208"/>
      <c r="B55" s="208"/>
      <c r="C55" s="209"/>
      <c r="D55" s="210"/>
      <c r="E55" s="236"/>
      <c r="F55" s="236"/>
      <c r="G55" s="236"/>
      <c r="H55" s="236"/>
      <c r="I55" s="236"/>
      <c r="J55" s="237"/>
      <c r="K55" s="208"/>
      <c r="L55" s="208"/>
      <c r="M55" s="208"/>
      <c r="N55" s="208"/>
      <c r="O55" s="208"/>
      <c r="P55" s="208"/>
      <c r="Q55" s="208"/>
      <c r="R55" s="208"/>
      <c r="S55" s="208"/>
      <c r="T55" s="208"/>
      <c r="U55" s="208"/>
      <c r="V55" s="208"/>
    </row>
    <row r="56" spans="1:22" x14ac:dyDescent="0.2">
      <c r="A56" s="208"/>
      <c r="B56" s="208"/>
      <c r="C56" s="209"/>
      <c r="D56" s="210"/>
      <c r="E56" s="236"/>
      <c r="F56" s="236"/>
      <c r="G56" s="236"/>
      <c r="H56" s="236"/>
      <c r="I56" s="236"/>
      <c r="J56" s="237"/>
      <c r="K56" s="208"/>
      <c r="L56" s="208"/>
      <c r="M56" s="208"/>
      <c r="N56" s="208"/>
      <c r="O56" s="208"/>
      <c r="P56" s="208"/>
      <c r="Q56" s="208"/>
      <c r="R56" s="208"/>
      <c r="S56" s="208"/>
      <c r="T56" s="208"/>
      <c r="U56" s="208"/>
      <c r="V56" s="208"/>
    </row>
    <row r="57" spans="1:22" x14ac:dyDescent="0.2">
      <c r="A57" s="208"/>
      <c r="B57" s="208"/>
      <c r="C57" s="209"/>
      <c r="D57" s="210"/>
      <c r="E57" s="236"/>
      <c r="F57" s="236"/>
      <c r="G57" s="236"/>
      <c r="H57" s="236"/>
      <c r="I57" s="236"/>
      <c r="J57" s="237"/>
      <c r="K57" s="208"/>
      <c r="L57" s="208"/>
      <c r="M57" s="208"/>
      <c r="N57" s="208"/>
      <c r="O57" s="208"/>
      <c r="P57" s="208"/>
      <c r="Q57" s="208"/>
      <c r="R57" s="208"/>
      <c r="S57" s="208"/>
      <c r="T57" s="208"/>
      <c r="U57" s="208"/>
      <c r="V57" s="208"/>
    </row>
    <row r="58" spans="1:22" x14ac:dyDescent="0.2">
      <c r="A58" s="208"/>
      <c r="B58" s="208"/>
      <c r="C58" s="209"/>
      <c r="D58" s="210"/>
      <c r="E58" s="236"/>
      <c r="F58" s="236"/>
      <c r="G58" s="236"/>
      <c r="H58" s="236"/>
      <c r="I58" s="236"/>
      <c r="J58" s="237"/>
      <c r="K58" s="208"/>
      <c r="L58" s="208"/>
      <c r="M58" s="208"/>
      <c r="N58" s="208"/>
      <c r="O58" s="208"/>
      <c r="P58" s="208"/>
      <c r="Q58" s="208"/>
      <c r="R58" s="208"/>
      <c r="S58" s="208"/>
      <c r="T58" s="208"/>
      <c r="U58" s="208"/>
      <c r="V58" s="208"/>
    </row>
    <row r="59" spans="1:22" x14ac:dyDescent="0.2">
      <c r="A59" s="208"/>
      <c r="B59" s="208"/>
      <c r="C59" s="209"/>
      <c r="D59" s="210"/>
      <c r="E59" s="236"/>
      <c r="F59" s="236"/>
      <c r="G59" s="236"/>
      <c r="H59" s="236"/>
      <c r="I59" s="236"/>
      <c r="J59" s="237"/>
      <c r="K59" s="208"/>
      <c r="L59" s="208"/>
      <c r="M59" s="208"/>
      <c r="N59" s="208"/>
      <c r="O59" s="208"/>
      <c r="P59" s="208"/>
      <c r="Q59" s="208"/>
      <c r="R59" s="208"/>
      <c r="S59" s="208"/>
      <c r="T59" s="208"/>
      <c r="U59" s="208"/>
      <c r="V59" s="208"/>
    </row>
    <row r="60" spans="1:22" x14ac:dyDescent="0.2">
      <c r="A60" s="208"/>
      <c r="B60" s="208"/>
      <c r="C60" s="209"/>
      <c r="D60" s="210"/>
      <c r="E60" s="236"/>
      <c r="F60" s="236"/>
      <c r="G60" s="236"/>
      <c r="H60" s="236"/>
      <c r="I60" s="236"/>
      <c r="J60" s="237"/>
      <c r="K60" s="208"/>
      <c r="L60" s="208"/>
      <c r="M60" s="208"/>
      <c r="N60" s="208"/>
      <c r="O60" s="208"/>
      <c r="P60" s="208"/>
      <c r="Q60" s="208"/>
      <c r="R60" s="208"/>
      <c r="S60" s="208"/>
      <c r="T60" s="208"/>
      <c r="U60" s="208"/>
      <c r="V60" s="208"/>
    </row>
    <row r="61" spans="1:22" x14ac:dyDescent="0.2">
      <c r="A61" s="208"/>
      <c r="B61" s="208"/>
      <c r="C61" s="209"/>
      <c r="D61" s="210"/>
      <c r="E61" s="236"/>
      <c r="F61" s="236"/>
      <c r="G61" s="236"/>
      <c r="H61" s="236"/>
      <c r="I61" s="236"/>
      <c r="J61" s="237"/>
      <c r="K61" s="208"/>
      <c r="L61" s="208"/>
      <c r="M61" s="208"/>
      <c r="N61" s="208"/>
      <c r="O61" s="208"/>
      <c r="P61" s="208"/>
      <c r="Q61" s="208"/>
      <c r="R61" s="208"/>
      <c r="S61" s="208"/>
      <c r="T61" s="208"/>
      <c r="U61" s="208"/>
      <c r="V61" s="208"/>
    </row>
    <row r="62" spans="1:22" x14ac:dyDescent="0.2">
      <c r="A62" s="208"/>
      <c r="B62" s="208"/>
      <c r="C62" s="209"/>
      <c r="D62" s="210"/>
      <c r="E62" s="236"/>
      <c r="F62" s="236"/>
      <c r="G62" s="236"/>
      <c r="H62" s="236"/>
      <c r="I62" s="236"/>
      <c r="J62" s="237"/>
      <c r="K62" s="208"/>
      <c r="L62" s="208"/>
      <c r="M62" s="208"/>
      <c r="N62" s="208"/>
      <c r="O62" s="208"/>
      <c r="P62" s="208"/>
      <c r="Q62" s="208"/>
      <c r="R62" s="208"/>
      <c r="S62" s="208"/>
      <c r="T62" s="208"/>
      <c r="U62" s="208"/>
      <c r="V62" s="208"/>
    </row>
    <row r="63" spans="1:22" x14ac:dyDescent="0.2">
      <c r="A63" s="208"/>
      <c r="B63" s="208"/>
      <c r="C63" s="209"/>
      <c r="D63" s="210"/>
      <c r="E63" s="236"/>
      <c r="F63" s="236"/>
      <c r="G63" s="236"/>
      <c r="H63" s="236"/>
      <c r="I63" s="236"/>
      <c r="J63" s="237"/>
      <c r="K63" s="208"/>
      <c r="L63" s="208"/>
      <c r="M63" s="208"/>
      <c r="N63" s="208"/>
      <c r="O63" s="208"/>
      <c r="P63" s="208"/>
      <c r="Q63" s="208"/>
      <c r="R63" s="208"/>
      <c r="S63" s="208"/>
      <c r="T63" s="208"/>
      <c r="U63" s="208"/>
      <c r="V63" s="208"/>
    </row>
    <row r="64" spans="1:22" x14ac:dyDescent="0.2">
      <c r="A64" s="208"/>
      <c r="B64" s="208"/>
      <c r="C64" s="209"/>
      <c r="D64" s="210"/>
      <c r="E64" s="236"/>
      <c r="F64" s="236"/>
      <c r="G64" s="236"/>
      <c r="H64" s="236"/>
      <c r="I64" s="236"/>
      <c r="J64" s="237"/>
      <c r="K64" s="208"/>
      <c r="L64" s="208"/>
      <c r="M64" s="208"/>
      <c r="N64" s="208"/>
      <c r="O64" s="208"/>
      <c r="P64" s="208"/>
      <c r="Q64" s="208"/>
      <c r="R64" s="208"/>
      <c r="S64" s="208"/>
      <c r="T64" s="208"/>
      <c r="U64" s="208"/>
      <c r="V64" s="208"/>
    </row>
    <row r="65" spans="1:22" x14ac:dyDescent="0.2">
      <c r="A65" s="208"/>
      <c r="B65" s="208"/>
      <c r="C65" s="209"/>
      <c r="D65" s="210"/>
      <c r="E65" s="236"/>
      <c r="F65" s="236"/>
      <c r="G65" s="236"/>
      <c r="H65" s="236"/>
      <c r="I65" s="236"/>
      <c r="J65" s="237"/>
      <c r="K65" s="208"/>
      <c r="L65" s="208"/>
      <c r="M65" s="208"/>
      <c r="N65" s="208"/>
      <c r="O65" s="208"/>
      <c r="P65" s="208"/>
      <c r="Q65" s="208"/>
      <c r="R65" s="208"/>
      <c r="S65" s="208"/>
      <c r="T65" s="208"/>
      <c r="U65" s="208"/>
      <c r="V65" s="208"/>
    </row>
    <row r="66" spans="1:22" x14ac:dyDescent="0.2">
      <c r="A66" s="208"/>
      <c r="B66" s="208"/>
      <c r="C66" s="209"/>
      <c r="D66" s="210"/>
      <c r="E66" s="236"/>
      <c r="F66" s="236"/>
      <c r="G66" s="236"/>
      <c r="H66" s="236"/>
      <c r="I66" s="236"/>
      <c r="J66" s="237"/>
      <c r="K66" s="208"/>
      <c r="L66" s="208"/>
      <c r="M66" s="208"/>
      <c r="N66" s="208"/>
      <c r="O66" s="208"/>
      <c r="P66" s="208"/>
      <c r="Q66" s="208"/>
      <c r="R66" s="208"/>
      <c r="S66" s="208"/>
      <c r="T66" s="208"/>
      <c r="U66" s="208"/>
      <c r="V66" s="208"/>
    </row>
    <row r="67" spans="1:22" x14ac:dyDescent="0.2">
      <c r="A67" s="208"/>
      <c r="B67" s="208"/>
      <c r="C67" s="209"/>
      <c r="D67" s="210"/>
      <c r="E67" s="236"/>
      <c r="F67" s="236"/>
      <c r="G67" s="236"/>
      <c r="H67" s="236"/>
      <c r="I67" s="236"/>
      <c r="J67" s="237"/>
      <c r="K67" s="208"/>
      <c r="L67" s="208"/>
      <c r="M67" s="208"/>
      <c r="N67" s="208"/>
      <c r="O67" s="208"/>
      <c r="P67" s="208"/>
      <c r="Q67" s="208"/>
      <c r="R67" s="208"/>
      <c r="S67" s="208"/>
      <c r="T67" s="208"/>
      <c r="U67" s="208"/>
      <c r="V67" s="208"/>
    </row>
    <row r="68" spans="1:22" x14ac:dyDescent="0.2">
      <c r="A68" s="208"/>
      <c r="B68" s="208"/>
      <c r="C68" s="209"/>
      <c r="D68" s="210"/>
      <c r="E68" s="236"/>
      <c r="F68" s="236"/>
      <c r="G68" s="236"/>
      <c r="H68" s="236"/>
      <c r="I68" s="236"/>
      <c r="J68" s="237"/>
      <c r="K68" s="208"/>
      <c r="L68" s="208"/>
      <c r="M68" s="208"/>
      <c r="N68" s="208"/>
      <c r="O68" s="208"/>
      <c r="P68" s="208"/>
      <c r="Q68" s="208"/>
      <c r="R68" s="208"/>
      <c r="S68" s="208"/>
      <c r="T68" s="208"/>
      <c r="U68" s="208"/>
      <c r="V68" s="208"/>
    </row>
    <row r="69" spans="1:22" x14ac:dyDescent="0.2">
      <c r="A69" s="208"/>
      <c r="B69" s="208"/>
      <c r="C69" s="209"/>
      <c r="D69" s="210"/>
      <c r="E69" s="236"/>
      <c r="F69" s="236"/>
      <c r="G69" s="236"/>
      <c r="H69" s="236"/>
      <c r="I69" s="236"/>
      <c r="J69" s="237"/>
      <c r="K69" s="208"/>
      <c r="L69" s="208"/>
      <c r="M69" s="208"/>
      <c r="N69" s="208"/>
      <c r="O69" s="208"/>
      <c r="P69" s="208"/>
      <c r="Q69" s="208"/>
      <c r="R69" s="208"/>
      <c r="S69" s="208"/>
      <c r="T69" s="208"/>
      <c r="U69" s="208"/>
      <c r="V69" s="208"/>
    </row>
    <row r="70" spans="1:22" x14ac:dyDescent="0.2">
      <c r="A70" s="208"/>
      <c r="B70" s="208"/>
      <c r="C70" s="209"/>
      <c r="D70" s="210"/>
      <c r="E70" s="236"/>
      <c r="F70" s="236"/>
      <c r="G70" s="236"/>
      <c r="H70" s="236"/>
      <c r="I70" s="236"/>
      <c r="J70" s="237"/>
      <c r="K70" s="208"/>
      <c r="L70" s="208"/>
      <c r="M70" s="208"/>
      <c r="N70" s="208"/>
      <c r="O70" s="208"/>
      <c r="P70" s="208"/>
      <c r="Q70" s="208"/>
      <c r="R70" s="208"/>
      <c r="S70" s="208"/>
      <c r="T70" s="208"/>
      <c r="U70" s="208"/>
      <c r="V70" s="208"/>
    </row>
    <row r="71" spans="1:22" x14ac:dyDescent="0.2">
      <c r="A71" s="208"/>
      <c r="B71" s="208"/>
      <c r="C71" s="209"/>
      <c r="D71" s="210"/>
      <c r="E71" s="236"/>
      <c r="F71" s="236"/>
      <c r="G71" s="236"/>
      <c r="H71" s="236"/>
      <c r="I71" s="236"/>
      <c r="J71" s="237"/>
      <c r="K71" s="208"/>
      <c r="L71" s="208"/>
      <c r="M71" s="208"/>
      <c r="N71" s="208"/>
      <c r="O71" s="208"/>
      <c r="P71" s="208"/>
      <c r="Q71" s="208"/>
      <c r="R71" s="208"/>
      <c r="S71" s="208"/>
      <c r="T71" s="208"/>
      <c r="U71" s="208"/>
      <c r="V71" s="208"/>
    </row>
    <row r="72" spans="1:22" x14ac:dyDescent="0.2">
      <c r="A72" s="208"/>
      <c r="B72" s="208"/>
      <c r="C72" s="209"/>
      <c r="D72" s="210"/>
      <c r="E72" s="236"/>
      <c r="F72" s="236"/>
      <c r="G72" s="236"/>
      <c r="H72" s="236"/>
      <c r="I72" s="236"/>
      <c r="J72" s="237"/>
      <c r="K72" s="208"/>
      <c r="L72" s="208"/>
      <c r="M72" s="208"/>
      <c r="N72" s="208"/>
      <c r="O72" s="208"/>
      <c r="P72" s="208"/>
      <c r="Q72" s="208"/>
      <c r="R72" s="208"/>
      <c r="S72" s="208"/>
      <c r="T72" s="208"/>
      <c r="U72" s="208"/>
      <c r="V72" s="208"/>
    </row>
    <row r="73" spans="1:22" x14ac:dyDescent="0.2">
      <c r="A73" s="208"/>
      <c r="B73" s="208"/>
      <c r="C73" s="209"/>
      <c r="D73" s="210"/>
      <c r="E73" s="236"/>
      <c r="F73" s="236"/>
      <c r="G73" s="236"/>
      <c r="H73" s="236"/>
      <c r="I73" s="236"/>
      <c r="J73" s="237"/>
      <c r="K73" s="208"/>
      <c r="L73" s="208"/>
      <c r="M73" s="208"/>
      <c r="N73" s="208"/>
      <c r="O73" s="208"/>
      <c r="P73" s="208"/>
      <c r="Q73" s="208"/>
      <c r="R73" s="208"/>
      <c r="S73" s="208"/>
      <c r="T73" s="208"/>
      <c r="U73" s="208"/>
      <c r="V73" s="208"/>
    </row>
    <row r="74" spans="1:22" x14ac:dyDescent="0.2">
      <c r="A74" s="208"/>
      <c r="B74" s="208"/>
      <c r="C74" s="209"/>
      <c r="D74" s="210"/>
      <c r="E74" s="236"/>
      <c r="F74" s="236"/>
      <c r="G74" s="236"/>
      <c r="H74" s="236"/>
      <c r="I74" s="236"/>
      <c r="J74" s="237"/>
      <c r="K74" s="208"/>
      <c r="L74" s="208"/>
      <c r="M74" s="208"/>
      <c r="N74" s="208"/>
      <c r="O74" s="208"/>
      <c r="P74" s="208"/>
      <c r="Q74" s="208"/>
      <c r="R74" s="208"/>
      <c r="S74" s="208"/>
      <c r="T74" s="208"/>
      <c r="U74" s="208"/>
      <c r="V74" s="208"/>
    </row>
    <row r="75" spans="1:22" x14ac:dyDescent="0.2">
      <c r="A75" s="208"/>
      <c r="B75" s="208"/>
      <c r="C75" s="209"/>
      <c r="D75" s="210"/>
      <c r="E75" s="236"/>
      <c r="F75" s="236"/>
      <c r="G75" s="236"/>
      <c r="H75" s="236"/>
      <c r="I75" s="236"/>
      <c r="J75" s="237"/>
      <c r="K75" s="208"/>
      <c r="L75" s="208"/>
      <c r="M75" s="208"/>
      <c r="N75" s="208"/>
      <c r="O75" s="208"/>
      <c r="P75" s="208"/>
      <c r="Q75" s="208"/>
      <c r="R75" s="208"/>
      <c r="S75" s="208"/>
      <c r="T75" s="208"/>
      <c r="U75" s="208"/>
      <c r="V75" s="208"/>
    </row>
    <row r="76" spans="1:22" x14ac:dyDescent="0.2">
      <c r="A76" s="208"/>
      <c r="B76" s="208"/>
      <c r="C76" s="209"/>
      <c r="D76" s="210"/>
      <c r="E76" s="236"/>
      <c r="F76" s="236"/>
      <c r="G76" s="236"/>
      <c r="H76" s="236"/>
      <c r="I76" s="236"/>
      <c r="J76" s="237"/>
      <c r="K76" s="208"/>
      <c r="L76" s="208"/>
      <c r="M76" s="208"/>
      <c r="N76" s="208"/>
      <c r="O76" s="208"/>
      <c r="P76" s="208"/>
      <c r="Q76" s="208"/>
      <c r="R76" s="208"/>
      <c r="S76" s="208"/>
      <c r="T76" s="208"/>
      <c r="U76" s="208"/>
      <c r="V76" s="208"/>
    </row>
    <row r="77" spans="1:22" x14ac:dyDescent="0.2">
      <c r="A77" s="208"/>
      <c r="B77" s="208"/>
      <c r="C77" s="209"/>
      <c r="D77" s="210"/>
      <c r="E77" s="236"/>
      <c r="F77" s="236"/>
      <c r="G77" s="236"/>
      <c r="H77" s="236"/>
      <c r="I77" s="236"/>
      <c r="J77" s="237"/>
      <c r="K77" s="208"/>
      <c r="L77" s="208"/>
      <c r="M77" s="208"/>
      <c r="N77" s="208"/>
      <c r="O77" s="208"/>
      <c r="P77" s="208"/>
      <c r="Q77" s="208"/>
      <c r="R77" s="208"/>
      <c r="S77" s="208"/>
      <c r="T77" s="208"/>
      <c r="U77" s="208"/>
      <c r="V77" s="208"/>
    </row>
    <row r="78" spans="1:22" x14ac:dyDescent="0.2">
      <c r="A78" s="208"/>
      <c r="B78" s="208"/>
      <c r="C78" s="209"/>
      <c r="D78" s="210"/>
      <c r="E78" s="236"/>
      <c r="F78" s="236"/>
      <c r="G78" s="236"/>
      <c r="H78" s="236"/>
      <c r="I78" s="236"/>
      <c r="J78" s="237"/>
      <c r="K78" s="208"/>
      <c r="L78" s="208"/>
      <c r="M78" s="208"/>
      <c r="N78" s="208"/>
      <c r="O78" s="208"/>
      <c r="P78" s="208"/>
      <c r="Q78" s="208"/>
      <c r="R78" s="208"/>
      <c r="S78" s="208"/>
      <c r="T78" s="208"/>
      <c r="U78" s="208"/>
      <c r="V78" s="208"/>
    </row>
    <row r="79" spans="1:22" x14ac:dyDescent="0.2">
      <c r="A79" s="208"/>
      <c r="B79" s="208"/>
      <c r="C79" s="209"/>
      <c r="D79" s="210"/>
      <c r="E79" s="236"/>
      <c r="F79" s="236"/>
      <c r="G79" s="236"/>
      <c r="H79" s="236"/>
      <c r="I79" s="236"/>
      <c r="J79" s="237"/>
      <c r="K79" s="208"/>
      <c r="L79" s="208"/>
      <c r="M79" s="208"/>
      <c r="N79" s="208"/>
      <c r="O79" s="208"/>
      <c r="P79" s="208"/>
      <c r="Q79" s="208"/>
      <c r="R79" s="208"/>
      <c r="S79" s="208"/>
      <c r="T79" s="208"/>
      <c r="U79" s="208"/>
      <c r="V79" s="208"/>
    </row>
    <row r="80" spans="1:22" x14ac:dyDescent="0.2">
      <c r="A80" s="208"/>
      <c r="B80" s="208"/>
      <c r="C80" s="209"/>
      <c r="D80" s="210"/>
      <c r="E80" s="236"/>
      <c r="F80" s="236"/>
      <c r="G80" s="236"/>
      <c r="H80" s="236"/>
      <c r="I80" s="236"/>
      <c r="J80" s="237"/>
      <c r="K80" s="208"/>
      <c r="L80" s="208"/>
      <c r="M80" s="208"/>
      <c r="N80" s="208"/>
      <c r="O80" s="208"/>
      <c r="P80" s="208"/>
      <c r="Q80" s="208"/>
      <c r="R80" s="208"/>
      <c r="S80" s="208"/>
      <c r="T80" s="208"/>
      <c r="U80" s="208"/>
      <c r="V80" s="208"/>
    </row>
    <row r="81" spans="1:22" x14ac:dyDescent="0.2">
      <c r="A81" s="208"/>
      <c r="B81" s="208"/>
      <c r="C81" s="209"/>
      <c r="D81" s="210"/>
      <c r="E81" s="236"/>
      <c r="F81" s="236"/>
      <c r="G81" s="236"/>
      <c r="H81" s="236"/>
      <c r="I81" s="236"/>
      <c r="J81" s="237"/>
      <c r="K81" s="208"/>
      <c r="L81" s="208"/>
      <c r="M81" s="208"/>
      <c r="N81" s="208"/>
      <c r="O81" s="208"/>
      <c r="P81" s="208"/>
      <c r="Q81" s="208"/>
      <c r="R81" s="208"/>
      <c r="S81" s="208"/>
      <c r="T81" s="208"/>
      <c r="U81" s="208"/>
      <c r="V81" s="208"/>
    </row>
    <row r="82" spans="1:22" x14ac:dyDescent="0.2">
      <c r="A82" s="208"/>
      <c r="B82" s="208"/>
      <c r="C82" s="209"/>
      <c r="D82" s="210"/>
      <c r="E82" s="236"/>
      <c r="F82" s="236"/>
      <c r="G82" s="236"/>
      <c r="H82" s="236"/>
      <c r="I82" s="236"/>
      <c r="J82" s="237"/>
      <c r="K82" s="208"/>
      <c r="L82" s="208"/>
      <c r="M82" s="208"/>
      <c r="N82" s="208"/>
      <c r="O82" s="208"/>
      <c r="P82" s="208"/>
      <c r="Q82" s="208"/>
      <c r="R82" s="208"/>
      <c r="S82" s="208"/>
      <c r="T82" s="208"/>
      <c r="U82" s="208"/>
      <c r="V82" s="208"/>
    </row>
    <row r="83" spans="1:22" x14ac:dyDescent="0.2">
      <c r="A83" s="208"/>
      <c r="B83" s="208"/>
      <c r="C83" s="209"/>
      <c r="D83" s="210"/>
      <c r="E83" s="236"/>
      <c r="F83" s="236"/>
      <c r="G83" s="236"/>
      <c r="H83" s="236"/>
      <c r="I83" s="236"/>
      <c r="J83" s="237"/>
      <c r="K83" s="208"/>
      <c r="L83" s="208"/>
      <c r="M83" s="208"/>
      <c r="N83" s="208"/>
      <c r="O83" s="208"/>
      <c r="P83" s="208"/>
      <c r="Q83" s="208"/>
      <c r="R83" s="208"/>
      <c r="S83" s="208"/>
      <c r="T83" s="208"/>
      <c r="U83" s="208"/>
      <c r="V83" s="208"/>
    </row>
    <row r="84" spans="1:22" x14ac:dyDescent="0.2">
      <c r="A84" s="208"/>
      <c r="B84" s="208"/>
      <c r="C84" s="209"/>
      <c r="D84" s="210"/>
      <c r="E84" s="236"/>
      <c r="F84" s="236"/>
      <c r="G84" s="236"/>
      <c r="H84" s="236"/>
      <c r="I84" s="236"/>
      <c r="J84" s="237"/>
      <c r="K84" s="208"/>
      <c r="L84" s="208"/>
      <c r="M84" s="208"/>
      <c r="N84" s="208"/>
      <c r="O84" s="208"/>
      <c r="P84" s="208"/>
      <c r="Q84" s="208"/>
      <c r="R84" s="208"/>
      <c r="S84" s="208"/>
      <c r="T84" s="208"/>
      <c r="U84" s="208"/>
      <c r="V84" s="208"/>
    </row>
    <row r="85" spans="1:22" x14ac:dyDescent="0.2">
      <c r="A85" s="208"/>
      <c r="B85" s="208"/>
      <c r="C85" s="209"/>
      <c r="D85" s="210"/>
      <c r="E85" s="236"/>
      <c r="F85" s="236"/>
      <c r="G85" s="236"/>
      <c r="H85" s="236"/>
      <c r="I85" s="236"/>
      <c r="J85" s="237"/>
      <c r="K85" s="208"/>
      <c r="L85" s="208"/>
      <c r="M85" s="208"/>
      <c r="N85" s="208"/>
      <c r="O85" s="208"/>
      <c r="P85" s="208"/>
      <c r="Q85" s="208"/>
      <c r="R85" s="208"/>
      <c r="S85" s="208"/>
      <c r="T85" s="208"/>
      <c r="U85" s="208"/>
      <c r="V85" s="208"/>
    </row>
    <row r="86" spans="1:22" x14ac:dyDescent="0.2">
      <c r="A86" s="208"/>
      <c r="B86" s="208"/>
      <c r="C86" s="209"/>
      <c r="D86" s="210"/>
      <c r="E86" s="236"/>
      <c r="F86" s="236"/>
      <c r="G86" s="236"/>
      <c r="H86" s="236"/>
      <c r="I86" s="236"/>
      <c r="J86" s="237"/>
      <c r="K86" s="208"/>
      <c r="L86" s="208"/>
      <c r="M86" s="208"/>
      <c r="N86" s="208"/>
      <c r="O86" s="208"/>
      <c r="P86" s="208"/>
      <c r="Q86" s="208"/>
      <c r="R86" s="208"/>
      <c r="S86" s="208"/>
      <c r="T86" s="208"/>
      <c r="U86" s="208"/>
      <c r="V86" s="208"/>
    </row>
    <row r="87" spans="1:22" x14ac:dyDescent="0.2">
      <c r="A87" s="208"/>
      <c r="B87" s="208"/>
      <c r="C87" s="209"/>
      <c r="D87" s="210"/>
      <c r="E87" s="236"/>
      <c r="F87" s="236"/>
      <c r="G87" s="236"/>
      <c r="H87" s="236"/>
      <c r="I87" s="236"/>
      <c r="J87" s="237"/>
      <c r="K87" s="208"/>
      <c r="L87" s="208"/>
      <c r="M87" s="208"/>
      <c r="N87" s="208"/>
      <c r="O87" s="208"/>
      <c r="P87" s="208"/>
      <c r="Q87" s="208"/>
      <c r="R87" s="208"/>
      <c r="S87" s="208"/>
      <c r="T87" s="208"/>
      <c r="U87" s="208"/>
      <c r="V87" s="208"/>
    </row>
    <row r="88" spans="1:22" x14ac:dyDescent="0.2">
      <c r="A88" s="208"/>
      <c r="B88" s="208"/>
      <c r="C88" s="209"/>
      <c r="D88" s="210"/>
      <c r="E88" s="236"/>
      <c r="F88" s="236"/>
      <c r="G88" s="236"/>
      <c r="H88" s="236"/>
      <c r="I88" s="236"/>
      <c r="J88" s="237"/>
      <c r="K88" s="208"/>
      <c r="L88" s="208"/>
      <c r="M88" s="208"/>
      <c r="N88" s="208"/>
      <c r="O88" s="208"/>
      <c r="P88" s="208"/>
      <c r="Q88" s="208"/>
      <c r="R88" s="208"/>
      <c r="S88" s="208"/>
      <c r="T88" s="208"/>
      <c r="U88" s="208"/>
      <c r="V88" s="208"/>
    </row>
    <row r="89" spans="1:22" x14ac:dyDescent="0.2">
      <c r="A89" s="208"/>
      <c r="B89" s="208"/>
      <c r="C89" s="209"/>
      <c r="D89" s="210"/>
      <c r="E89" s="236"/>
      <c r="F89" s="236"/>
      <c r="G89" s="236"/>
      <c r="H89" s="236"/>
      <c r="I89" s="236"/>
      <c r="J89" s="237"/>
      <c r="K89" s="208"/>
      <c r="L89" s="208"/>
      <c r="M89" s="208"/>
      <c r="N89" s="208"/>
      <c r="O89" s="208"/>
      <c r="P89" s="208"/>
      <c r="Q89" s="208"/>
      <c r="R89" s="208"/>
      <c r="S89" s="208"/>
      <c r="T89" s="208"/>
      <c r="U89" s="208"/>
      <c r="V89" s="208"/>
    </row>
    <row r="90" spans="1:22" x14ac:dyDescent="0.2">
      <c r="A90" s="208"/>
      <c r="B90" s="208"/>
      <c r="C90" s="209"/>
      <c r="D90" s="210"/>
      <c r="E90" s="236"/>
      <c r="F90" s="236"/>
      <c r="G90" s="236"/>
      <c r="H90" s="236"/>
      <c r="I90" s="236"/>
      <c r="J90" s="237"/>
      <c r="K90" s="208"/>
      <c r="L90" s="208"/>
      <c r="M90" s="208"/>
      <c r="N90" s="208"/>
      <c r="O90" s="208"/>
      <c r="P90" s="208"/>
      <c r="Q90" s="208"/>
      <c r="R90" s="208"/>
      <c r="S90" s="208"/>
      <c r="T90" s="208"/>
      <c r="U90" s="208"/>
      <c r="V90" s="208"/>
    </row>
    <row r="91" spans="1:22" x14ac:dyDescent="0.2">
      <c r="A91" s="208"/>
      <c r="B91" s="208"/>
      <c r="C91" s="209"/>
      <c r="D91" s="210"/>
      <c r="E91" s="236"/>
      <c r="F91" s="236"/>
      <c r="G91" s="236"/>
      <c r="H91" s="236"/>
      <c r="I91" s="236"/>
      <c r="J91" s="237"/>
      <c r="K91" s="208"/>
      <c r="L91" s="208"/>
      <c r="M91" s="208"/>
      <c r="N91" s="208"/>
      <c r="O91" s="208"/>
      <c r="P91" s="208"/>
      <c r="Q91" s="208"/>
      <c r="R91" s="208"/>
      <c r="S91" s="208"/>
      <c r="T91" s="208"/>
      <c r="U91" s="208"/>
      <c r="V91" s="208"/>
    </row>
    <row r="92" spans="1:22" x14ac:dyDescent="0.2">
      <c r="A92" s="208"/>
      <c r="B92" s="208"/>
      <c r="C92" s="209"/>
      <c r="D92" s="210"/>
      <c r="E92" s="236"/>
      <c r="F92" s="236"/>
      <c r="G92" s="236"/>
      <c r="H92" s="236"/>
      <c r="I92" s="236"/>
      <c r="J92" s="237"/>
      <c r="K92" s="208"/>
      <c r="L92" s="208"/>
      <c r="M92" s="208"/>
      <c r="N92" s="208"/>
      <c r="O92" s="208"/>
      <c r="P92" s="208"/>
      <c r="Q92" s="208"/>
      <c r="R92" s="208"/>
      <c r="S92" s="208"/>
      <c r="T92" s="208"/>
      <c r="U92" s="208"/>
      <c r="V92" s="208"/>
    </row>
    <row r="93" spans="1:22" x14ac:dyDescent="0.2">
      <c r="A93" s="208"/>
      <c r="B93" s="208"/>
      <c r="C93" s="209"/>
      <c r="D93" s="210"/>
      <c r="E93" s="236"/>
      <c r="F93" s="236"/>
      <c r="G93" s="236"/>
      <c r="H93" s="236"/>
      <c r="I93" s="236"/>
      <c r="J93" s="237"/>
      <c r="K93" s="208"/>
      <c r="L93" s="208"/>
      <c r="M93" s="208"/>
      <c r="N93" s="208"/>
      <c r="O93" s="208"/>
      <c r="P93" s="208"/>
      <c r="Q93" s="208"/>
      <c r="R93" s="208"/>
      <c r="S93" s="208"/>
      <c r="T93" s="208"/>
      <c r="U93" s="208"/>
      <c r="V93" s="208"/>
    </row>
    <row r="94" spans="1:22" x14ac:dyDescent="0.2">
      <c r="A94" s="208"/>
      <c r="B94" s="208"/>
      <c r="C94" s="209"/>
      <c r="D94" s="210"/>
      <c r="E94" s="236"/>
      <c r="F94" s="236"/>
      <c r="G94" s="236"/>
      <c r="H94" s="236"/>
      <c r="I94" s="236"/>
      <c r="J94" s="237"/>
      <c r="K94" s="208"/>
      <c r="L94" s="208"/>
      <c r="M94" s="208"/>
      <c r="N94" s="208"/>
      <c r="O94" s="208"/>
      <c r="P94" s="208"/>
      <c r="Q94" s="208"/>
      <c r="R94" s="208"/>
      <c r="S94" s="208"/>
      <c r="T94" s="208"/>
      <c r="U94" s="208"/>
      <c r="V94" s="208"/>
    </row>
    <row r="95" spans="1:22" x14ac:dyDescent="0.2">
      <c r="A95" s="208"/>
      <c r="B95" s="208"/>
      <c r="C95" s="209"/>
      <c r="D95" s="210"/>
      <c r="E95" s="236"/>
      <c r="F95" s="236"/>
      <c r="G95" s="236"/>
      <c r="H95" s="236"/>
      <c r="I95" s="236"/>
      <c r="J95" s="237"/>
      <c r="K95" s="208"/>
      <c r="L95" s="208"/>
      <c r="M95" s="208"/>
      <c r="N95" s="208"/>
      <c r="O95" s="208"/>
      <c r="P95" s="208"/>
      <c r="Q95" s="208"/>
      <c r="R95" s="208"/>
      <c r="S95" s="208"/>
      <c r="T95" s="208"/>
      <c r="U95" s="208"/>
      <c r="V95" s="208"/>
    </row>
    <row r="96" spans="1:22" x14ac:dyDescent="0.2">
      <c r="A96" s="208"/>
      <c r="B96" s="208"/>
      <c r="C96" s="209"/>
      <c r="D96" s="210"/>
      <c r="E96" s="236"/>
      <c r="F96" s="236"/>
      <c r="G96" s="236"/>
      <c r="H96" s="236"/>
      <c r="I96" s="236"/>
      <c r="J96" s="237"/>
      <c r="K96" s="208"/>
      <c r="L96" s="208"/>
      <c r="M96" s="208"/>
      <c r="N96" s="208"/>
      <c r="O96" s="208"/>
      <c r="P96" s="208"/>
      <c r="Q96" s="208"/>
      <c r="R96" s="208"/>
      <c r="S96" s="208"/>
      <c r="T96" s="208"/>
      <c r="U96" s="208"/>
      <c r="V96" s="208"/>
    </row>
    <row r="97" spans="1:22" x14ac:dyDescent="0.2">
      <c r="A97" s="208"/>
      <c r="B97" s="208"/>
      <c r="C97" s="209"/>
      <c r="D97" s="210"/>
      <c r="E97" s="236"/>
      <c r="F97" s="236"/>
      <c r="G97" s="236"/>
      <c r="H97" s="236"/>
      <c r="I97" s="236"/>
      <c r="J97" s="237"/>
      <c r="K97" s="208"/>
      <c r="L97" s="208"/>
      <c r="M97" s="208"/>
      <c r="N97" s="208"/>
      <c r="O97" s="208"/>
      <c r="P97" s="208"/>
      <c r="Q97" s="208"/>
      <c r="R97" s="208"/>
      <c r="S97" s="208"/>
      <c r="T97" s="208"/>
      <c r="U97" s="208"/>
      <c r="V97" s="208"/>
    </row>
    <row r="98" spans="1:22" x14ac:dyDescent="0.2">
      <c r="A98" s="208"/>
      <c r="B98" s="208"/>
      <c r="C98" s="209"/>
      <c r="D98" s="210"/>
      <c r="E98" s="236"/>
      <c r="F98" s="236"/>
      <c r="G98" s="236"/>
      <c r="H98" s="236"/>
      <c r="I98" s="236"/>
      <c r="J98" s="237"/>
      <c r="K98" s="208"/>
      <c r="L98" s="208"/>
      <c r="M98" s="208"/>
      <c r="N98" s="208"/>
      <c r="O98" s="208"/>
      <c r="P98" s="208"/>
      <c r="Q98" s="208"/>
      <c r="R98" s="208"/>
      <c r="S98" s="208"/>
      <c r="T98" s="208"/>
      <c r="U98" s="208"/>
      <c r="V98" s="208"/>
    </row>
    <row r="99" spans="1:22" x14ac:dyDescent="0.2">
      <c r="A99" s="208"/>
      <c r="B99" s="208"/>
      <c r="C99" s="209"/>
      <c r="D99" s="210"/>
      <c r="E99" s="236"/>
      <c r="F99" s="236"/>
      <c r="G99" s="236"/>
      <c r="H99" s="236"/>
      <c r="I99" s="236"/>
      <c r="J99" s="237"/>
      <c r="K99" s="208"/>
      <c r="L99" s="208"/>
      <c r="M99" s="208"/>
      <c r="N99" s="208"/>
      <c r="O99" s="208"/>
      <c r="P99" s="208"/>
      <c r="Q99" s="208"/>
      <c r="R99" s="208"/>
      <c r="S99" s="208"/>
      <c r="T99" s="208"/>
      <c r="U99" s="208"/>
      <c r="V99" s="208"/>
    </row>
    <row r="100" spans="1:22" x14ac:dyDescent="0.2">
      <c r="A100" s="208"/>
      <c r="B100" s="208"/>
      <c r="C100" s="209"/>
      <c r="D100" s="210"/>
      <c r="E100" s="236"/>
      <c r="F100" s="236"/>
      <c r="G100" s="236"/>
      <c r="H100" s="236"/>
      <c r="I100" s="236"/>
      <c r="J100" s="237"/>
      <c r="K100" s="208"/>
      <c r="L100" s="208"/>
      <c r="M100" s="208"/>
      <c r="N100" s="208"/>
      <c r="O100" s="208"/>
      <c r="P100" s="208"/>
      <c r="Q100" s="208"/>
      <c r="R100" s="208"/>
      <c r="S100" s="208"/>
      <c r="T100" s="208"/>
      <c r="U100" s="208"/>
      <c r="V100" s="208"/>
    </row>
    <row r="101" spans="1:22" x14ac:dyDescent="0.2">
      <c r="A101" s="208"/>
      <c r="B101" s="208"/>
      <c r="C101" s="209"/>
      <c r="D101" s="210"/>
      <c r="E101" s="236"/>
      <c r="F101" s="236"/>
      <c r="G101" s="236"/>
      <c r="H101" s="236"/>
      <c r="I101" s="236"/>
      <c r="J101" s="237"/>
      <c r="K101" s="208"/>
      <c r="L101" s="208"/>
      <c r="M101" s="208"/>
      <c r="N101" s="208"/>
      <c r="O101" s="208"/>
      <c r="P101" s="208"/>
      <c r="Q101" s="208"/>
      <c r="R101" s="208"/>
      <c r="S101" s="208"/>
      <c r="T101" s="208"/>
      <c r="U101" s="208"/>
      <c r="V101" s="208"/>
    </row>
    <row r="102" spans="1:22" x14ac:dyDescent="0.2">
      <c r="A102" s="208"/>
      <c r="B102" s="208"/>
      <c r="C102" s="209"/>
      <c r="D102" s="210"/>
      <c r="E102" s="236"/>
      <c r="F102" s="236"/>
      <c r="G102" s="236"/>
      <c r="H102" s="236"/>
      <c r="I102" s="236"/>
      <c r="J102" s="237"/>
      <c r="K102" s="208"/>
      <c r="L102" s="208"/>
      <c r="M102" s="208"/>
      <c r="N102" s="208"/>
      <c r="O102" s="208"/>
      <c r="P102" s="208"/>
      <c r="Q102" s="208"/>
      <c r="R102" s="208"/>
      <c r="S102" s="208"/>
      <c r="T102" s="208"/>
      <c r="U102" s="208"/>
      <c r="V102" s="208"/>
    </row>
    <row r="103" spans="1:22" x14ac:dyDescent="0.2">
      <c r="A103" s="208"/>
      <c r="B103" s="208"/>
      <c r="C103" s="209"/>
      <c r="D103" s="210"/>
      <c r="E103" s="236"/>
      <c r="F103" s="236"/>
      <c r="G103" s="236"/>
      <c r="H103" s="236"/>
      <c r="I103" s="236"/>
      <c r="J103" s="237"/>
      <c r="K103" s="208"/>
      <c r="L103" s="208"/>
      <c r="M103" s="208"/>
      <c r="N103" s="208"/>
      <c r="O103" s="208"/>
      <c r="P103" s="208"/>
      <c r="Q103" s="208"/>
      <c r="R103" s="208"/>
      <c r="S103" s="208"/>
      <c r="T103" s="208"/>
      <c r="U103" s="208"/>
      <c r="V103" s="208"/>
    </row>
    <row r="104" spans="1:22" x14ac:dyDescent="0.2">
      <c r="A104" s="208"/>
      <c r="B104" s="208"/>
      <c r="C104" s="209"/>
      <c r="D104" s="210"/>
      <c r="E104" s="236"/>
      <c r="F104" s="236"/>
      <c r="G104" s="236"/>
      <c r="H104" s="236"/>
      <c r="I104" s="236"/>
      <c r="J104" s="237"/>
      <c r="K104" s="208"/>
      <c r="L104" s="208"/>
      <c r="M104" s="208"/>
      <c r="N104" s="208"/>
      <c r="O104" s="208"/>
      <c r="P104" s="208"/>
      <c r="Q104" s="208"/>
      <c r="R104" s="208"/>
      <c r="S104" s="208"/>
      <c r="T104" s="208"/>
      <c r="U104" s="208"/>
      <c r="V104" s="208"/>
    </row>
    <row r="105" spans="1:22" x14ac:dyDescent="0.2">
      <c r="A105" s="208"/>
      <c r="B105" s="208"/>
      <c r="C105" s="209"/>
      <c r="D105" s="210"/>
      <c r="E105" s="236"/>
      <c r="F105" s="236"/>
      <c r="G105" s="236"/>
      <c r="H105" s="236"/>
      <c r="I105" s="236"/>
      <c r="J105" s="237"/>
      <c r="K105" s="208"/>
      <c r="L105" s="208"/>
      <c r="M105" s="208"/>
      <c r="N105" s="208"/>
      <c r="O105" s="208"/>
      <c r="P105" s="208"/>
      <c r="Q105" s="208"/>
      <c r="R105" s="208"/>
      <c r="S105" s="208"/>
      <c r="T105" s="208"/>
      <c r="U105" s="208"/>
      <c r="V105" s="208"/>
    </row>
    <row r="106" spans="1:22" x14ac:dyDescent="0.2">
      <c r="A106" s="208"/>
      <c r="B106" s="208"/>
      <c r="C106" s="209"/>
      <c r="D106" s="210"/>
      <c r="E106" s="236"/>
      <c r="F106" s="236"/>
      <c r="G106" s="236"/>
      <c r="H106" s="236"/>
      <c r="I106" s="236"/>
      <c r="J106" s="237"/>
      <c r="K106" s="208"/>
      <c r="L106" s="208"/>
      <c r="M106" s="208"/>
      <c r="N106" s="208"/>
      <c r="O106" s="208"/>
      <c r="P106" s="208"/>
      <c r="Q106" s="208"/>
      <c r="R106" s="208"/>
      <c r="S106" s="208"/>
      <c r="T106" s="208"/>
      <c r="U106" s="208"/>
      <c r="V106" s="208"/>
    </row>
    <row r="107" spans="1:22" x14ac:dyDescent="0.2">
      <c r="A107" s="208"/>
      <c r="B107" s="208"/>
      <c r="C107" s="209"/>
      <c r="D107" s="210"/>
      <c r="E107" s="236"/>
      <c r="F107" s="236"/>
      <c r="G107" s="236"/>
      <c r="H107" s="236"/>
      <c r="I107" s="236"/>
      <c r="J107" s="237"/>
      <c r="K107" s="208"/>
      <c r="L107" s="208"/>
      <c r="M107" s="208"/>
      <c r="N107" s="208"/>
      <c r="O107" s="208"/>
      <c r="P107" s="208"/>
      <c r="Q107" s="208"/>
      <c r="R107" s="208"/>
      <c r="S107" s="208"/>
      <c r="T107" s="208"/>
      <c r="U107" s="208"/>
      <c r="V107" s="208"/>
    </row>
    <row r="108" spans="1:22" x14ac:dyDescent="0.2">
      <c r="A108" s="208"/>
      <c r="B108" s="208"/>
      <c r="C108" s="209"/>
      <c r="D108" s="210"/>
      <c r="E108" s="236"/>
      <c r="F108" s="236"/>
      <c r="G108" s="236"/>
      <c r="H108" s="236"/>
      <c r="I108" s="236"/>
      <c r="J108" s="237"/>
      <c r="K108" s="208"/>
      <c r="L108" s="208"/>
      <c r="M108" s="208"/>
      <c r="N108" s="208"/>
      <c r="O108" s="208"/>
      <c r="P108" s="208"/>
      <c r="Q108" s="208"/>
      <c r="R108" s="208"/>
      <c r="S108" s="208"/>
      <c r="T108" s="208"/>
      <c r="U108" s="208"/>
      <c r="V108" s="208"/>
    </row>
    <row r="109" spans="1:22" x14ac:dyDescent="0.2">
      <c r="A109" s="208"/>
      <c r="B109" s="208"/>
      <c r="C109" s="209"/>
      <c r="D109" s="210"/>
      <c r="E109" s="236"/>
      <c r="F109" s="236"/>
      <c r="G109" s="236"/>
      <c r="H109" s="236"/>
      <c r="I109" s="236"/>
      <c r="J109" s="237"/>
      <c r="K109" s="208"/>
      <c r="L109" s="208"/>
      <c r="M109" s="208"/>
      <c r="N109" s="208"/>
      <c r="O109" s="208"/>
      <c r="P109" s="208"/>
      <c r="Q109" s="208"/>
      <c r="R109" s="208"/>
      <c r="S109" s="208"/>
      <c r="T109" s="208"/>
      <c r="U109" s="208"/>
      <c r="V109" s="208"/>
    </row>
    <row r="110" spans="1:22" x14ac:dyDescent="0.2">
      <c r="A110" s="208"/>
      <c r="B110" s="208"/>
      <c r="C110" s="209"/>
      <c r="D110" s="210"/>
      <c r="E110" s="236"/>
      <c r="F110" s="236"/>
      <c r="G110" s="236"/>
      <c r="H110" s="236"/>
      <c r="I110" s="236"/>
      <c r="J110" s="237"/>
      <c r="K110" s="208"/>
      <c r="L110" s="208"/>
      <c r="M110" s="208"/>
      <c r="N110" s="208"/>
      <c r="O110" s="208"/>
      <c r="P110" s="208"/>
      <c r="Q110" s="208"/>
      <c r="R110" s="208"/>
      <c r="S110" s="208"/>
      <c r="T110" s="208"/>
      <c r="U110" s="208"/>
      <c r="V110" s="208"/>
    </row>
    <row r="111" spans="1:22" x14ac:dyDescent="0.2">
      <c r="A111" s="208"/>
      <c r="B111" s="208"/>
      <c r="C111" s="209"/>
      <c r="D111" s="210"/>
      <c r="E111" s="236"/>
      <c r="F111" s="236"/>
      <c r="G111" s="236"/>
      <c r="H111" s="236"/>
      <c r="I111" s="236"/>
      <c r="J111" s="237"/>
      <c r="K111" s="208"/>
      <c r="L111" s="208"/>
      <c r="M111" s="208"/>
      <c r="N111" s="208"/>
      <c r="O111" s="208"/>
      <c r="P111" s="208"/>
      <c r="Q111" s="208"/>
      <c r="R111" s="208"/>
      <c r="S111" s="208"/>
      <c r="T111" s="208"/>
      <c r="U111" s="208"/>
      <c r="V111" s="208"/>
    </row>
    <row r="112" spans="1:22" x14ac:dyDescent="0.2">
      <c r="A112" s="208"/>
      <c r="B112" s="208"/>
      <c r="C112" s="209"/>
      <c r="D112" s="210"/>
      <c r="E112" s="236"/>
      <c r="F112" s="236"/>
      <c r="G112" s="236"/>
      <c r="H112" s="236"/>
      <c r="I112" s="236"/>
      <c r="J112" s="237"/>
      <c r="K112" s="208"/>
      <c r="L112" s="208"/>
      <c r="M112" s="208"/>
      <c r="N112" s="208"/>
      <c r="O112" s="208"/>
      <c r="P112" s="208"/>
      <c r="Q112" s="208"/>
      <c r="R112" s="208"/>
      <c r="S112" s="208"/>
      <c r="T112" s="208"/>
      <c r="U112" s="208"/>
      <c r="V112" s="208"/>
    </row>
    <row r="113" spans="1:22" x14ac:dyDescent="0.2">
      <c r="A113" s="208"/>
      <c r="B113" s="208"/>
      <c r="C113" s="209"/>
      <c r="D113" s="210"/>
      <c r="E113" s="236"/>
      <c r="F113" s="236"/>
      <c r="G113" s="236"/>
      <c r="H113" s="236"/>
      <c r="I113" s="236"/>
      <c r="J113" s="237"/>
      <c r="K113" s="208"/>
      <c r="L113" s="208"/>
      <c r="M113" s="208"/>
      <c r="N113" s="208"/>
      <c r="O113" s="208"/>
      <c r="P113" s="208"/>
      <c r="Q113" s="208"/>
      <c r="R113" s="208"/>
      <c r="S113" s="208"/>
      <c r="T113" s="208"/>
      <c r="U113" s="208"/>
      <c r="V113" s="208"/>
    </row>
    <row r="114" spans="1:22" x14ac:dyDescent="0.2">
      <c r="A114" s="208"/>
      <c r="B114" s="208"/>
      <c r="C114" s="209"/>
      <c r="D114" s="210"/>
      <c r="E114" s="236"/>
      <c r="F114" s="236"/>
      <c r="G114" s="236"/>
      <c r="H114" s="236"/>
      <c r="I114" s="236"/>
      <c r="J114" s="237"/>
      <c r="K114" s="208"/>
      <c r="L114" s="208"/>
      <c r="M114" s="208"/>
      <c r="N114" s="208"/>
      <c r="O114" s="208"/>
      <c r="P114" s="208"/>
      <c r="Q114" s="208"/>
      <c r="R114" s="208"/>
      <c r="S114" s="208"/>
      <c r="T114" s="208"/>
      <c r="U114" s="208"/>
      <c r="V114" s="208"/>
    </row>
    <row r="115" spans="1:22" x14ac:dyDescent="0.2">
      <c r="A115" s="208"/>
      <c r="B115" s="208"/>
      <c r="C115" s="209"/>
      <c r="D115" s="210"/>
      <c r="E115" s="236"/>
      <c r="F115" s="236"/>
      <c r="G115" s="236"/>
      <c r="H115" s="236"/>
      <c r="I115" s="236"/>
      <c r="J115" s="237"/>
      <c r="K115" s="208"/>
      <c r="L115" s="208"/>
      <c r="M115" s="208"/>
      <c r="N115" s="208"/>
      <c r="O115" s="208"/>
      <c r="P115" s="208"/>
      <c r="Q115" s="208"/>
      <c r="R115" s="208"/>
      <c r="S115" s="208"/>
      <c r="T115" s="208"/>
      <c r="U115" s="208"/>
      <c r="V115" s="208"/>
    </row>
    <row r="116" spans="1:22" x14ac:dyDescent="0.2">
      <c r="A116" s="208"/>
      <c r="B116" s="208"/>
      <c r="C116" s="209"/>
      <c r="D116" s="210"/>
      <c r="E116" s="236"/>
      <c r="F116" s="236"/>
      <c r="G116" s="236"/>
      <c r="H116" s="236"/>
      <c r="I116" s="236"/>
      <c r="J116" s="237"/>
      <c r="K116" s="208"/>
      <c r="L116" s="208"/>
      <c r="M116" s="208"/>
      <c r="N116" s="208"/>
      <c r="O116" s="208"/>
      <c r="P116" s="208"/>
      <c r="Q116" s="208"/>
      <c r="R116" s="208"/>
      <c r="S116" s="208"/>
      <c r="T116" s="208"/>
      <c r="U116" s="208"/>
      <c r="V116" s="208"/>
    </row>
    <row r="117" spans="1:22" x14ac:dyDescent="0.2">
      <c r="A117" s="208"/>
      <c r="B117" s="208"/>
      <c r="C117" s="209"/>
      <c r="D117" s="210"/>
      <c r="E117" s="236"/>
      <c r="F117" s="236"/>
      <c r="G117" s="236"/>
      <c r="H117" s="236"/>
      <c r="I117" s="236"/>
      <c r="J117" s="237"/>
      <c r="K117" s="208"/>
      <c r="L117" s="208"/>
      <c r="M117" s="208"/>
      <c r="N117" s="208"/>
      <c r="O117" s="208"/>
      <c r="P117" s="208"/>
      <c r="Q117" s="208"/>
      <c r="R117" s="208"/>
      <c r="S117" s="208"/>
      <c r="T117" s="208"/>
      <c r="U117" s="208"/>
      <c r="V117" s="208"/>
    </row>
    <row r="118" spans="1:22" x14ac:dyDescent="0.2">
      <c r="A118" s="208"/>
      <c r="B118" s="208"/>
      <c r="C118" s="209"/>
      <c r="D118" s="210"/>
      <c r="E118" s="236"/>
      <c r="F118" s="236"/>
      <c r="G118" s="236"/>
      <c r="H118" s="236"/>
      <c r="I118" s="236"/>
      <c r="J118" s="237"/>
      <c r="K118" s="208"/>
      <c r="L118" s="208"/>
      <c r="M118" s="208"/>
      <c r="N118" s="208"/>
      <c r="O118" s="208"/>
      <c r="P118" s="208"/>
      <c r="Q118" s="208"/>
      <c r="R118" s="208"/>
      <c r="S118" s="208"/>
      <c r="T118" s="208"/>
      <c r="U118" s="208"/>
      <c r="V118" s="208"/>
    </row>
    <row r="119" spans="1:22" x14ac:dyDescent="0.2">
      <c r="A119" s="208"/>
      <c r="B119" s="208"/>
      <c r="C119" s="209"/>
      <c r="D119" s="210"/>
      <c r="E119" s="236"/>
      <c r="F119" s="236"/>
      <c r="G119" s="236"/>
      <c r="H119" s="236"/>
      <c r="I119" s="236"/>
      <c r="J119" s="237"/>
      <c r="K119" s="208"/>
      <c r="L119" s="208"/>
      <c r="M119" s="208"/>
      <c r="N119" s="208"/>
      <c r="O119" s="208"/>
      <c r="P119" s="208"/>
      <c r="Q119" s="208"/>
      <c r="R119" s="208"/>
      <c r="S119" s="208"/>
      <c r="T119" s="208"/>
      <c r="U119" s="208"/>
      <c r="V119" s="208"/>
    </row>
    <row r="120" spans="1:22" x14ac:dyDescent="0.2">
      <c r="A120" s="208"/>
      <c r="B120" s="208"/>
      <c r="C120" s="209"/>
      <c r="D120" s="210"/>
      <c r="E120" s="236"/>
      <c r="F120" s="236"/>
      <c r="G120" s="236"/>
      <c r="H120" s="236"/>
      <c r="I120" s="236"/>
      <c r="J120" s="237"/>
      <c r="K120" s="208"/>
      <c r="L120" s="208"/>
      <c r="M120" s="208"/>
      <c r="N120" s="208"/>
      <c r="O120" s="208"/>
      <c r="P120" s="208"/>
      <c r="Q120" s="208"/>
      <c r="R120" s="208"/>
      <c r="S120" s="208"/>
      <c r="T120" s="208"/>
      <c r="U120" s="208"/>
      <c r="V120" s="208"/>
    </row>
    <row r="121" spans="1:22" x14ac:dyDescent="0.2">
      <c r="A121" s="208"/>
      <c r="B121" s="208"/>
      <c r="C121" s="209"/>
      <c r="D121" s="210"/>
      <c r="E121" s="236"/>
      <c r="F121" s="236"/>
      <c r="G121" s="236"/>
      <c r="H121" s="236"/>
      <c r="I121" s="236"/>
      <c r="J121" s="237"/>
      <c r="K121" s="208"/>
      <c r="L121" s="208"/>
      <c r="M121" s="208"/>
      <c r="N121" s="208"/>
      <c r="O121" s="208"/>
      <c r="P121" s="208"/>
      <c r="Q121" s="208"/>
      <c r="R121" s="208"/>
      <c r="S121" s="208"/>
      <c r="T121" s="208"/>
      <c r="U121" s="208"/>
      <c r="V121" s="208"/>
    </row>
    <row r="122" spans="1:22" x14ac:dyDescent="0.2">
      <c r="A122" s="208"/>
      <c r="B122" s="208"/>
      <c r="C122" s="209"/>
      <c r="D122" s="210"/>
      <c r="E122" s="236"/>
      <c r="F122" s="236"/>
      <c r="G122" s="236"/>
      <c r="H122" s="236"/>
      <c r="I122" s="236"/>
      <c r="J122" s="237"/>
      <c r="K122" s="208"/>
      <c r="L122" s="208"/>
      <c r="M122" s="208"/>
      <c r="N122" s="208"/>
      <c r="O122" s="208"/>
      <c r="P122" s="208"/>
      <c r="Q122" s="208"/>
      <c r="R122" s="208"/>
      <c r="S122" s="208"/>
      <c r="T122" s="208"/>
      <c r="U122" s="208"/>
      <c r="V122" s="208"/>
    </row>
    <row r="123" spans="1:22" x14ac:dyDescent="0.2">
      <c r="A123" s="208"/>
      <c r="B123" s="208"/>
      <c r="C123" s="209"/>
      <c r="D123" s="210"/>
      <c r="E123" s="236"/>
      <c r="F123" s="236"/>
      <c r="G123" s="236"/>
      <c r="H123" s="236"/>
      <c r="I123" s="236"/>
      <c r="J123" s="237"/>
      <c r="K123" s="208"/>
      <c r="L123" s="208"/>
      <c r="M123" s="208"/>
      <c r="N123" s="208"/>
      <c r="O123" s="208"/>
      <c r="P123" s="208"/>
      <c r="Q123" s="208"/>
      <c r="R123" s="208"/>
      <c r="S123" s="208"/>
      <c r="T123" s="208"/>
      <c r="U123" s="208"/>
      <c r="V123" s="208"/>
    </row>
    <row r="124" spans="1:22" x14ac:dyDescent="0.2">
      <c r="A124" s="208"/>
      <c r="B124" s="208"/>
      <c r="C124" s="209"/>
      <c r="D124" s="210"/>
      <c r="E124" s="236"/>
      <c r="F124" s="236"/>
      <c r="G124" s="236"/>
      <c r="H124" s="236"/>
      <c r="I124" s="236"/>
      <c r="J124" s="237"/>
      <c r="K124" s="208"/>
      <c r="L124" s="208"/>
      <c r="M124" s="208"/>
      <c r="N124" s="208"/>
      <c r="O124" s="208"/>
      <c r="P124" s="208"/>
      <c r="Q124" s="208"/>
      <c r="R124" s="208"/>
      <c r="S124" s="208"/>
      <c r="T124" s="208"/>
      <c r="U124" s="208"/>
      <c r="V124" s="208"/>
    </row>
    <row r="125" spans="1:22" x14ac:dyDescent="0.2">
      <c r="A125" s="208"/>
      <c r="B125" s="208"/>
      <c r="C125" s="209"/>
      <c r="D125" s="210"/>
      <c r="E125" s="236"/>
      <c r="F125" s="236"/>
      <c r="G125" s="236"/>
      <c r="H125" s="236"/>
      <c r="I125" s="236"/>
      <c r="J125" s="237"/>
      <c r="K125" s="208"/>
      <c r="L125" s="208"/>
      <c r="M125" s="208"/>
      <c r="N125" s="208"/>
      <c r="O125" s="208"/>
      <c r="P125" s="208"/>
      <c r="Q125" s="208"/>
      <c r="R125" s="208"/>
      <c r="S125" s="208"/>
      <c r="T125" s="208"/>
      <c r="U125" s="208"/>
      <c r="V125" s="208"/>
    </row>
    <row r="126" spans="1:22" x14ac:dyDescent="0.2">
      <c r="A126" s="208"/>
      <c r="B126" s="208"/>
      <c r="C126" s="209"/>
      <c r="D126" s="210"/>
      <c r="E126" s="236"/>
      <c r="F126" s="236"/>
      <c r="G126" s="236"/>
      <c r="H126" s="236"/>
      <c r="I126" s="236"/>
      <c r="J126" s="237"/>
      <c r="K126" s="208"/>
      <c r="L126" s="208"/>
      <c r="M126" s="208"/>
      <c r="N126" s="208"/>
      <c r="O126" s="208"/>
      <c r="P126" s="208"/>
      <c r="Q126" s="208"/>
      <c r="R126" s="208"/>
      <c r="S126" s="208"/>
      <c r="T126" s="208"/>
      <c r="U126" s="208"/>
      <c r="V126" s="208"/>
    </row>
    <row r="127" spans="1:22" x14ac:dyDescent="0.2">
      <c r="A127" s="208"/>
      <c r="B127" s="208"/>
      <c r="C127" s="209"/>
      <c r="D127" s="210"/>
      <c r="E127" s="236"/>
      <c r="F127" s="236"/>
      <c r="G127" s="236"/>
      <c r="H127" s="236"/>
      <c r="I127" s="236"/>
      <c r="J127" s="237"/>
      <c r="K127" s="208"/>
      <c r="L127" s="208"/>
      <c r="M127" s="208"/>
      <c r="N127" s="208"/>
      <c r="O127" s="208"/>
      <c r="P127" s="208"/>
      <c r="Q127" s="208"/>
      <c r="R127" s="208"/>
      <c r="S127" s="208"/>
      <c r="T127" s="208"/>
      <c r="U127" s="208"/>
      <c r="V127" s="208"/>
    </row>
    <row r="128" spans="1:22" x14ac:dyDescent="0.2">
      <c r="A128" s="208"/>
      <c r="B128" s="208"/>
      <c r="C128" s="209"/>
      <c r="D128" s="210"/>
      <c r="E128" s="236"/>
      <c r="F128" s="236"/>
      <c r="G128" s="236"/>
      <c r="H128" s="236"/>
      <c r="I128" s="236"/>
      <c r="J128" s="237"/>
      <c r="K128" s="208"/>
      <c r="L128" s="208"/>
      <c r="M128" s="208"/>
      <c r="N128" s="208"/>
      <c r="O128" s="208"/>
      <c r="P128" s="208"/>
      <c r="Q128" s="208"/>
      <c r="R128" s="208"/>
      <c r="S128" s="208"/>
      <c r="T128" s="208"/>
      <c r="U128" s="208"/>
      <c r="V128" s="208"/>
    </row>
    <row r="129" spans="1:22" x14ac:dyDescent="0.2">
      <c r="A129" s="208"/>
      <c r="B129" s="208"/>
      <c r="C129" s="209"/>
      <c r="D129" s="210"/>
      <c r="E129" s="236"/>
      <c r="F129" s="236"/>
      <c r="G129" s="236"/>
      <c r="H129" s="236"/>
      <c r="I129" s="236"/>
      <c r="J129" s="237"/>
      <c r="K129" s="208"/>
      <c r="L129" s="208"/>
      <c r="M129" s="208"/>
      <c r="N129" s="208"/>
      <c r="O129" s="208"/>
      <c r="P129" s="208"/>
      <c r="Q129" s="208"/>
      <c r="R129" s="208"/>
      <c r="S129" s="208"/>
      <c r="T129" s="208"/>
      <c r="U129" s="208"/>
      <c r="V129" s="208"/>
    </row>
    <row r="130" spans="1:22" x14ac:dyDescent="0.2">
      <c r="A130" s="208"/>
      <c r="B130" s="208"/>
      <c r="C130" s="209"/>
      <c r="D130" s="210"/>
      <c r="E130" s="236"/>
      <c r="F130" s="236"/>
      <c r="G130" s="236"/>
      <c r="H130" s="236"/>
      <c r="I130" s="236"/>
      <c r="J130" s="237"/>
      <c r="K130" s="208"/>
      <c r="L130" s="208"/>
      <c r="M130" s="208"/>
      <c r="N130" s="208"/>
      <c r="O130" s="208"/>
      <c r="P130" s="208"/>
      <c r="Q130" s="208"/>
      <c r="R130" s="208"/>
      <c r="S130" s="208"/>
      <c r="T130" s="208"/>
      <c r="U130" s="208"/>
      <c r="V130" s="208"/>
    </row>
    <row r="131" spans="1:22" x14ac:dyDescent="0.2">
      <c r="A131" s="208"/>
      <c r="B131" s="208"/>
      <c r="C131" s="209"/>
      <c r="D131" s="210"/>
      <c r="E131" s="236"/>
      <c r="F131" s="236"/>
      <c r="G131" s="236"/>
      <c r="H131" s="236"/>
      <c r="I131" s="236"/>
      <c r="J131" s="237"/>
      <c r="K131" s="208"/>
      <c r="L131" s="208"/>
      <c r="M131" s="208"/>
      <c r="N131" s="208"/>
      <c r="O131" s="208"/>
      <c r="P131" s="208"/>
      <c r="Q131" s="208"/>
      <c r="R131" s="208"/>
      <c r="S131" s="208"/>
      <c r="T131" s="208"/>
      <c r="U131" s="208"/>
      <c r="V131" s="208"/>
    </row>
    <row r="132" spans="1:22" x14ac:dyDescent="0.2">
      <c r="A132" s="208"/>
      <c r="B132" s="208"/>
      <c r="C132" s="209"/>
      <c r="D132" s="210"/>
      <c r="E132" s="236"/>
      <c r="F132" s="236"/>
      <c r="G132" s="236"/>
      <c r="H132" s="236"/>
      <c r="I132" s="236"/>
      <c r="J132" s="237"/>
      <c r="K132" s="208"/>
      <c r="L132" s="208"/>
      <c r="M132" s="208"/>
      <c r="N132" s="208"/>
      <c r="O132" s="208"/>
      <c r="P132" s="208"/>
      <c r="Q132" s="208"/>
      <c r="R132" s="208"/>
      <c r="S132" s="208"/>
      <c r="T132" s="208"/>
      <c r="U132" s="208"/>
      <c r="V132" s="208"/>
    </row>
    <row r="133" spans="1:22" x14ac:dyDescent="0.2">
      <c r="A133" s="208"/>
      <c r="B133" s="208"/>
      <c r="C133" s="209"/>
      <c r="D133" s="210"/>
      <c r="E133" s="236"/>
      <c r="F133" s="236"/>
      <c r="G133" s="236"/>
      <c r="H133" s="236"/>
      <c r="I133" s="236"/>
      <c r="J133" s="237"/>
      <c r="K133" s="208"/>
      <c r="L133" s="208"/>
      <c r="M133" s="208"/>
      <c r="N133" s="208"/>
      <c r="O133" s="208"/>
      <c r="P133" s="208"/>
      <c r="Q133" s="208"/>
      <c r="R133" s="208"/>
      <c r="S133" s="208"/>
      <c r="T133" s="208"/>
      <c r="U133" s="208"/>
      <c r="V133" s="208"/>
    </row>
    <row r="134" spans="1:22" x14ac:dyDescent="0.2">
      <c r="A134" s="208"/>
      <c r="B134" s="208"/>
      <c r="C134" s="209"/>
      <c r="D134" s="210"/>
      <c r="E134" s="236"/>
      <c r="F134" s="236"/>
      <c r="G134" s="236"/>
      <c r="H134" s="236"/>
      <c r="I134" s="236"/>
      <c r="J134" s="237"/>
      <c r="K134" s="208"/>
      <c r="L134" s="208"/>
      <c r="M134" s="208"/>
      <c r="N134" s="208"/>
      <c r="O134" s="208"/>
      <c r="P134" s="208"/>
      <c r="Q134" s="208"/>
      <c r="R134" s="208"/>
      <c r="S134" s="208"/>
      <c r="T134" s="208"/>
      <c r="U134" s="208"/>
      <c r="V134" s="208"/>
    </row>
    <row r="135" spans="1:22" x14ac:dyDescent="0.2">
      <c r="A135" s="208"/>
      <c r="B135" s="208"/>
      <c r="C135" s="209"/>
      <c r="D135" s="210"/>
      <c r="E135" s="236"/>
      <c r="F135" s="236"/>
      <c r="G135" s="236"/>
      <c r="H135" s="236"/>
      <c r="I135" s="236"/>
      <c r="J135" s="237"/>
      <c r="K135" s="208"/>
      <c r="L135" s="208"/>
      <c r="M135" s="208"/>
      <c r="N135" s="208"/>
      <c r="O135" s="208"/>
      <c r="P135" s="208"/>
      <c r="Q135" s="208"/>
      <c r="R135" s="208"/>
      <c r="S135" s="208"/>
      <c r="T135" s="208"/>
      <c r="U135" s="208"/>
      <c r="V135" s="208"/>
    </row>
    <row r="136" spans="1:22" x14ac:dyDescent="0.2">
      <c r="A136" s="208"/>
      <c r="B136" s="208"/>
      <c r="C136" s="209"/>
      <c r="D136" s="210"/>
      <c r="E136" s="236"/>
      <c r="F136" s="236"/>
      <c r="G136" s="236"/>
      <c r="H136" s="236"/>
      <c r="I136" s="236"/>
      <c r="J136" s="237"/>
      <c r="K136" s="208"/>
      <c r="L136" s="208"/>
      <c r="M136" s="208"/>
      <c r="N136" s="208"/>
      <c r="O136" s="208"/>
      <c r="P136" s="208"/>
      <c r="Q136" s="208"/>
      <c r="R136" s="208"/>
      <c r="S136" s="208"/>
      <c r="T136" s="208"/>
      <c r="U136" s="208"/>
      <c r="V136" s="208"/>
    </row>
    <row r="137" spans="1:22" x14ac:dyDescent="0.2">
      <c r="A137" s="208"/>
      <c r="B137" s="208"/>
      <c r="C137" s="209"/>
      <c r="D137" s="210"/>
      <c r="E137" s="236"/>
      <c r="F137" s="236"/>
      <c r="G137" s="236"/>
      <c r="H137" s="236"/>
      <c r="I137" s="236"/>
      <c r="J137" s="237"/>
      <c r="K137" s="208"/>
      <c r="L137" s="208"/>
      <c r="M137" s="208"/>
      <c r="N137" s="208"/>
      <c r="O137" s="208"/>
      <c r="P137" s="208"/>
      <c r="Q137" s="208"/>
      <c r="R137" s="208"/>
      <c r="S137" s="208"/>
      <c r="T137" s="208"/>
      <c r="U137" s="208"/>
      <c r="V137" s="208"/>
    </row>
    <row r="138" spans="1:22" x14ac:dyDescent="0.2">
      <c r="A138" s="208"/>
      <c r="B138" s="208"/>
      <c r="C138" s="209"/>
      <c r="D138" s="210"/>
      <c r="E138" s="236"/>
      <c r="F138" s="236"/>
      <c r="G138" s="236"/>
      <c r="H138" s="236"/>
      <c r="I138" s="236"/>
      <c r="J138" s="237"/>
      <c r="K138" s="208"/>
      <c r="L138" s="208"/>
      <c r="M138" s="208"/>
      <c r="N138" s="208"/>
      <c r="O138" s="208"/>
      <c r="P138" s="208"/>
      <c r="Q138" s="208"/>
      <c r="R138" s="208"/>
      <c r="S138" s="208"/>
      <c r="T138" s="208"/>
      <c r="U138" s="208"/>
      <c r="V138" s="208"/>
    </row>
    <row r="139" spans="1:22" x14ac:dyDescent="0.2">
      <c r="A139" s="208"/>
      <c r="B139" s="208"/>
      <c r="C139" s="209"/>
      <c r="D139" s="210"/>
      <c r="E139" s="236"/>
      <c r="F139" s="236"/>
      <c r="G139" s="236"/>
      <c r="H139" s="236"/>
      <c r="I139" s="236"/>
      <c r="J139" s="237"/>
      <c r="K139" s="208"/>
      <c r="L139" s="208"/>
      <c r="M139" s="208"/>
      <c r="N139" s="208"/>
      <c r="O139" s="208"/>
      <c r="P139" s="208"/>
      <c r="Q139" s="208"/>
      <c r="R139" s="208"/>
      <c r="S139" s="208"/>
      <c r="T139" s="208"/>
      <c r="U139" s="208"/>
      <c r="V139" s="208"/>
    </row>
    <row r="140" spans="1:22" x14ac:dyDescent="0.2">
      <c r="A140" s="208"/>
      <c r="B140" s="208"/>
      <c r="C140" s="209"/>
      <c r="D140" s="210"/>
      <c r="E140" s="236"/>
      <c r="F140" s="236"/>
      <c r="G140" s="236"/>
      <c r="H140" s="236"/>
      <c r="I140" s="236"/>
      <c r="J140" s="237"/>
      <c r="K140" s="208"/>
      <c r="L140" s="208"/>
      <c r="M140" s="208"/>
      <c r="N140" s="208"/>
      <c r="O140" s="208"/>
      <c r="P140" s="208"/>
      <c r="Q140" s="208"/>
      <c r="R140" s="208"/>
      <c r="S140" s="208"/>
      <c r="T140" s="208"/>
      <c r="U140" s="208"/>
      <c r="V140" s="208"/>
    </row>
    <row r="141" spans="1:22" x14ac:dyDescent="0.2">
      <c r="A141" s="208"/>
      <c r="B141" s="208"/>
      <c r="C141" s="209"/>
      <c r="D141" s="210"/>
      <c r="E141" s="236"/>
      <c r="F141" s="236"/>
      <c r="G141" s="236"/>
      <c r="H141" s="236"/>
      <c r="I141" s="236"/>
      <c r="J141" s="237"/>
      <c r="K141" s="208"/>
      <c r="L141" s="208"/>
      <c r="M141" s="208"/>
      <c r="N141" s="208"/>
      <c r="O141" s="208"/>
      <c r="P141" s="208"/>
      <c r="Q141" s="208"/>
      <c r="R141" s="208"/>
      <c r="S141" s="208"/>
      <c r="T141" s="208"/>
      <c r="U141" s="208"/>
      <c r="V141" s="208"/>
    </row>
    <row r="142" spans="1:22" x14ac:dyDescent="0.2">
      <c r="A142" s="208"/>
      <c r="B142" s="208"/>
      <c r="C142" s="209"/>
      <c r="D142" s="210"/>
      <c r="E142" s="236"/>
      <c r="F142" s="236"/>
      <c r="G142" s="236"/>
      <c r="H142" s="236"/>
      <c r="I142" s="236"/>
      <c r="J142" s="237"/>
      <c r="K142" s="208"/>
      <c r="L142" s="208"/>
      <c r="M142" s="208"/>
      <c r="N142" s="208"/>
      <c r="O142" s="208"/>
      <c r="P142" s="208"/>
      <c r="Q142" s="208"/>
      <c r="R142" s="208"/>
      <c r="S142" s="208"/>
      <c r="T142" s="208"/>
      <c r="U142" s="208"/>
      <c r="V142" s="208"/>
    </row>
    <row r="143" spans="1:22" x14ac:dyDescent="0.2">
      <c r="A143" s="208"/>
      <c r="B143" s="208"/>
      <c r="C143" s="209"/>
      <c r="D143" s="210"/>
      <c r="E143" s="236"/>
      <c r="F143" s="236"/>
      <c r="G143" s="236"/>
      <c r="H143" s="236"/>
      <c r="I143" s="236"/>
      <c r="J143" s="237"/>
      <c r="K143" s="208"/>
      <c r="L143" s="208"/>
      <c r="M143" s="208"/>
      <c r="N143" s="208"/>
      <c r="O143" s="208"/>
      <c r="P143" s="208"/>
      <c r="Q143" s="208"/>
      <c r="R143" s="208"/>
      <c r="S143" s="208"/>
      <c r="T143" s="208"/>
      <c r="U143" s="208"/>
      <c r="V143" s="208"/>
    </row>
    <row r="144" spans="1:22" x14ac:dyDescent="0.2">
      <c r="A144" s="208"/>
      <c r="B144" s="208"/>
      <c r="C144" s="209"/>
      <c r="D144" s="210"/>
      <c r="E144" s="236"/>
      <c r="F144" s="236"/>
      <c r="G144" s="236"/>
      <c r="H144" s="236"/>
      <c r="I144" s="236"/>
      <c r="J144" s="237"/>
      <c r="K144" s="208"/>
      <c r="L144" s="208"/>
      <c r="M144" s="208"/>
      <c r="N144" s="208"/>
      <c r="O144" s="208"/>
      <c r="P144" s="208"/>
      <c r="Q144" s="208"/>
      <c r="R144" s="208"/>
      <c r="S144" s="208"/>
      <c r="T144" s="208"/>
      <c r="U144" s="208"/>
      <c r="V144" s="208"/>
    </row>
    <row r="145" spans="1:22" x14ac:dyDescent="0.2">
      <c r="A145" s="208"/>
      <c r="B145" s="208"/>
      <c r="C145" s="209"/>
      <c r="D145" s="210"/>
      <c r="E145" s="236"/>
      <c r="F145" s="236"/>
      <c r="G145" s="236"/>
      <c r="H145" s="236"/>
      <c r="I145" s="236"/>
      <c r="J145" s="237"/>
      <c r="K145" s="208"/>
      <c r="L145" s="208"/>
      <c r="M145" s="208"/>
      <c r="N145" s="208"/>
      <c r="O145" s="208"/>
      <c r="P145" s="208"/>
      <c r="Q145" s="208"/>
      <c r="R145" s="208"/>
      <c r="S145" s="208"/>
      <c r="T145" s="208"/>
      <c r="U145" s="208"/>
      <c r="V145" s="208"/>
    </row>
    <row r="146" spans="1:22" x14ac:dyDescent="0.2">
      <c r="A146" s="208"/>
      <c r="B146" s="208"/>
      <c r="C146" s="209"/>
      <c r="D146" s="210"/>
      <c r="E146" s="236"/>
      <c r="F146" s="236"/>
      <c r="G146" s="236"/>
      <c r="H146" s="236"/>
      <c r="I146" s="236"/>
      <c r="J146" s="237"/>
      <c r="K146" s="208"/>
      <c r="L146" s="208"/>
      <c r="M146" s="208"/>
      <c r="N146" s="208"/>
      <c r="O146" s="208"/>
      <c r="P146" s="208"/>
      <c r="Q146" s="208"/>
      <c r="R146" s="208"/>
      <c r="S146" s="208"/>
      <c r="T146" s="208"/>
      <c r="U146" s="208"/>
      <c r="V146" s="208"/>
    </row>
    <row r="147" spans="1:22" x14ac:dyDescent="0.2">
      <c r="A147" s="208"/>
      <c r="B147" s="208"/>
      <c r="C147" s="209"/>
      <c r="D147" s="210"/>
      <c r="E147" s="236"/>
      <c r="F147" s="236"/>
      <c r="G147" s="236"/>
      <c r="H147" s="236"/>
      <c r="I147" s="236"/>
      <c r="J147" s="237"/>
      <c r="K147" s="208"/>
      <c r="L147" s="208"/>
      <c r="M147" s="208"/>
      <c r="N147" s="208"/>
      <c r="O147" s="208"/>
      <c r="P147" s="208"/>
      <c r="Q147" s="208"/>
      <c r="R147" s="208"/>
      <c r="S147" s="208"/>
      <c r="T147" s="208"/>
      <c r="U147" s="208"/>
      <c r="V147" s="208"/>
    </row>
    <row r="148" spans="1:22" x14ac:dyDescent="0.2">
      <c r="A148" s="208"/>
      <c r="B148" s="208"/>
      <c r="C148" s="209"/>
      <c r="D148" s="210"/>
      <c r="E148" s="236"/>
      <c r="F148" s="236"/>
      <c r="G148" s="236"/>
      <c r="H148" s="236"/>
      <c r="I148" s="236"/>
      <c r="J148" s="237"/>
      <c r="K148" s="208"/>
      <c r="L148" s="208"/>
      <c r="M148" s="208"/>
      <c r="N148" s="208"/>
      <c r="O148" s="208"/>
      <c r="P148" s="208"/>
      <c r="Q148" s="208"/>
      <c r="R148" s="208"/>
      <c r="S148" s="208"/>
      <c r="T148" s="208"/>
      <c r="U148" s="208"/>
      <c r="V148" s="208"/>
    </row>
    <row r="149" spans="1:22" x14ac:dyDescent="0.2">
      <c r="A149" s="208"/>
      <c r="B149" s="208"/>
      <c r="C149" s="209"/>
      <c r="D149" s="210"/>
      <c r="E149" s="236"/>
      <c r="F149" s="236"/>
      <c r="G149" s="236"/>
      <c r="H149" s="236"/>
      <c r="I149" s="236"/>
      <c r="J149" s="237"/>
      <c r="K149" s="208"/>
      <c r="L149" s="208"/>
      <c r="M149" s="208"/>
      <c r="N149" s="208"/>
      <c r="O149" s="208"/>
      <c r="P149" s="208"/>
      <c r="Q149" s="208"/>
      <c r="R149" s="208"/>
      <c r="S149" s="208"/>
      <c r="T149" s="208"/>
      <c r="U149" s="208"/>
      <c r="V149" s="208"/>
    </row>
    <row r="150" spans="1:22" x14ac:dyDescent="0.2">
      <c r="A150" s="208"/>
      <c r="B150" s="208"/>
      <c r="C150" s="209"/>
      <c r="D150" s="210"/>
      <c r="E150" s="236"/>
      <c r="F150" s="236"/>
      <c r="G150" s="236"/>
      <c r="H150" s="236"/>
      <c r="I150" s="236"/>
      <c r="J150" s="237"/>
      <c r="K150" s="208"/>
      <c r="L150" s="208"/>
      <c r="M150" s="208"/>
      <c r="N150" s="208"/>
      <c r="O150" s="208"/>
      <c r="P150" s="208"/>
      <c r="Q150" s="208"/>
      <c r="R150" s="208"/>
      <c r="S150" s="208"/>
      <c r="T150" s="208"/>
      <c r="U150" s="208"/>
      <c r="V150" s="208"/>
    </row>
    <row r="151" spans="1:22" x14ac:dyDescent="0.2">
      <c r="A151" s="208"/>
      <c r="B151" s="208"/>
      <c r="C151" s="209"/>
      <c r="D151" s="210"/>
      <c r="E151" s="236"/>
      <c r="F151" s="236"/>
      <c r="G151" s="236"/>
      <c r="H151" s="236"/>
      <c r="I151" s="236"/>
      <c r="J151" s="237"/>
      <c r="K151" s="208"/>
      <c r="L151" s="208"/>
      <c r="M151" s="208"/>
      <c r="N151" s="208"/>
      <c r="O151" s="208"/>
      <c r="P151" s="208"/>
      <c r="Q151" s="208"/>
      <c r="R151" s="208"/>
      <c r="S151" s="208"/>
      <c r="T151" s="208"/>
      <c r="U151" s="208"/>
      <c r="V151" s="208"/>
    </row>
    <row r="152" spans="1:22" x14ac:dyDescent="0.2">
      <c r="A152" s="208"/>
      <c r="B152" s="208"/>
      <c r="C152" s="209"/>
      <c r="D152" s="210"/>
      <c r="E152" s="236"/>
      <c r="F152" s="236"/>
      <c r="G152" s="236"/>
      <c r="H152" s="236"/>
      <c r="I152" s="236"/>
      <c r="J152" s="237"/>
      <c r="K152" s="208"/>
      <c r="L152" s="208"/>
      <c r="M152" s="208"/>
      <c r="N152" s="208"/>
      <c r="O152" s="208"/>
      <c r="P152" s="208"/>
      <c r="Q152" s="208"/>
      <c r="R152" s="208"/>
      <c r="S152" s="208"/>
      <c r="T152" s="208"/>
      <c r="U152" s="208"/>
      <c r="V152" s="208"/>
    </row>
    <row r="153" spans="1:22" x14ac:dyDescent="0.2">
      <c r="A153" s="208"/>
      <c r="B153" s="208"/>
      <c r="C153" s="209"/>
      <c r="D153" s="210"/>
      <c r="E153" s="236"/>
      <c r="F153" s="236"/>
      <c r="G153" s="236"/>
      <c r="H153" s="236"/>
      <c r="I153" s="236"/>
      <c r="J153" s="237"/>
      <c r="K153" s="208"/>
      <c r="L153" s="208"/>
      <c r="M153" s="208"/>
      <c r="N153" s="208"/>
      <c r="O153" s="208"/>
      <c r="P153" s="208"/>
      <c r="Q153" s="208"/>
      <c r="R153" s="208"/>
      <c r="S153" s="208"/>
      <c r="T153" s="208"/>
      <c r="U153" s="208"/>
      <c r="V153" s="208"/>
    </row>
    <row r="154" spans="1:22" x14ac:dyDescent="0.2">
      <c r="A154" s="208"/>
      <c r="B154" s="208"/>
      <c r="C154" s="209"/>
      <c r="D154" s="210"/>
      <c r="E154" s="236"/>
      <c r="F154" s="236"/>
      <c r="G154" s="236"/>
      <c r="H154" s="236"/>
      <c r="I154" s="236"/>
      <c r="J154" s="237"/>
      <c r="K154" s="208"/>
      <c r="L154" s="208"/>
      <c r="M154" s="208"/>
      <c r="N154" s="208"/>
      <c r="O154" s="208"/>
      <c r="P154" s="208"/>
      <c r="Q154" s="208"/>
      <c r="R154" s="208"/>
      <c r="S154" s="208"/>
      <c r="T154" s="208"/>
      <c r="U154" s="208"/>
      <c r="V154" s="208"/>
    </row>
    <row r="155" spans="1:22" x14ac:dyDescent="0.2">
      <c r="A155" s="208"/>
      <c r="B155" s="208"/>
      <c r="C155" s="209"/>
      <c r="D155" s="210"/>
      <c r="E155" s="236"/>
      <c r="F155" s="236"/>
      <c r="G155" s="236"/>
      <c r="H155" s="236"/>
      <c r="I155" s="236"/>
      <c r="J155" s="237"/>
      <c r="K155" s="208"/>
      <c r="L155" s="208"/>
      <c r="M155" s="208"/>
      <c r="N155" s="208"/>
      <c r="O155" s="208"/>
      <c r="P155" s="208"/>
      <c r="Q155" s="208"/>
      <c r="R155" s="208"/>
      <c r="S155" s="208"/>
      <c r="T155" s="208"/>
      <c r="U155" s="208"/>
      <c r="V155" s="208"/>
    </row>
    <row r="156" spans="1:22" x14ac:dyDescent="0.2">
      <c r="A156" s="208"/>
      <c r="B156" s="208"/>
      <c r="C156" s="209"/>
      <c r="D156" s="210"/>
      <c r="E156" s="236"/>
      <c r="F156" s="236"/>
      <c r="G156" s="236"/>
      <c r="H156" s="236"/>
      <c r="I156" s="236"/>
      <c r="J156" s="237"/>
      <c r="K156" s="208"/>
      <c r="L156" s="208"/>
      <c r="M156" s="208"/>
      <c r="N156" s="208"/>
      <c r="O156" s="208"/>
      <c r="P156" s="208"/>
      <c r="Q156" s="208"/>
      <c r="R156" s="208"/>
      <c r="S156" s="208"/>
      <c r="T156" s="208"/>
      <c r="U156" s="208"/>
      <c r="V156" s="208"/>
    </row>
    <row r="157" spans="1:22" x14ac:dyDescent="0.2">
      <c r="A157" s="208"/>
      <c r="B157" s="208"/>
      <c r="C157" s="209"/>
      <c r="D157" s="210"/>
      <c r="E157" s="236"/>
      <c r="F157" s="236"/>
      <c r="G157" s="236"/>
      <c r="H157" s="236"/>
      <c r="I157" s="236"/>
      <c r="J157" s="237"/>
      <c r="K157" s="208"/>
      <c r="L157" s="208"/>
      <c r="M157" s="208"/>
      <c r="N157" s="208"/>
      <c r="O157" s="208"/>
      <c r="P157" s="208"/>
      <c r="Q157" s="208"/>
      <c r="R157" s="208"/>
      <c r="S157" s="208"/>
      <c r="T157" s="208"/>
      <c r="U157" s="208"/>
      <c r="V157" s="208"/>
    </row>
    <row r="158" spans="1:22" x14ac:dyDescent="0.2">
      <c r="A158" s="208"/>
      <c r="B158" s="208"/>
      <c r="C158" s="209"/>
      <c r="D158" s="210"/>
      <c r="E158" s="236"/>
      <c r="F158" s="236"/>
      <c r="G158" s="236"/>
      <c r="H158" s="236"/>
      <c r="I158" s="236"/>
      <c r="J158" s="237"/>
      <c r="K158" s="208"/>
      <c r="L158" s="208"/>
      <c r="M158" s="208"/>
      <c r="N158" s="208"/>
      <c r="O158" s="208"/>
      <c r="P158" s="208"/>
      <c r="Q158" s="208"/>
      <c r="R158" s="208"/>
      <c r="S158" s="208"/>
      <c r="T158" s="208"/>
      <c r="U158" s="208"/>
      <c r="V158" s="208"/>
    </row>
    <row r="159" spans="1:22" x14ac:dyDescent="0.2">
      <c r="A159" s="208"/>
      <c r="B159" s="208"/>
      <c r="C159" s="209"/>
      <c r="D159" s="210"/>
      <c r="E159" s="236"/>
      <c r="F159" s="236"/>
      <c r="G159" s="236"/>
      <c r="H159" s="236"/>
      <c r="I159" s="236"/>
      <c r="J159" s="237"/>
      <c r="K159" s="208"/>
      <c r="L159" s="208"/>
      <c r="M159" s="208"/>
      <c r="N159" s="208"/>
      <c r="O159" s="208"/>
      <c r="P159" s="208"/>
      <c r="Q159" s="208"/>
      <c r="R159" s="208"/>
      <c r="S159" s="208"/>
      <c r="T159" s="208"/>
      <c r="U159" s="208"/>
      <c r="V159" s="208"/>
    </row>
    <row r="160" spans="1:22" x14ac:dyDescent="0.2">
      <c r="A160" s="208"/>
      <c r="B160" s="208"/>
      <c r="C160" s="209"/>
      <c r="D160" s="210"/>
      <c r="E160" s="236"/>
      <c r="F160" s="236"/>
      <c r="G160" s="236"/>
      <c r="H160" s="236"/>
      <c r="I160" s="236"/>
      <c r="J160" s="237"/>
      <c r="K160" s="208"/>
      <c r="L160" s="208"/>
      <c r="M160" s="208"/>
      <c r="N160" s="208"/>
      <c r="O160" s="208"/>
      <c r="P160" s="208"/>
      <c r="Q160" s="208"/>
      <c r="R160" s="208"/>
      <c r="S160" s="208"/>
      <c r="T160" s="208"/>
      <c r="U160" s="208"/>
      <c r="V160" s="208"/>
    </row>
    <row r="161" spans="1:22" x14ac:dyDescent="0.2">
      <c r="A161" s="208"/>
      <c r="B161" s="208"/>
      <c r="C161" s="209"/>
      <c r="D161" s="210"/>
      <c r="E161" s="236"/>
      <c r="F161" s="236"/>
      <c r="G161" s="236"/>
      <c r="H161" s="236"/>
      <c r="I161" s="236"/>
      <c r="J161" s="237"/>
      <c r="K161" s="208"/>
      <c r="L161" s="208"/>
      <c r="M161" s="208"/>
      <c r="N161" s="208"/>
      <c r="O161" s="208"/>
      <c r="P161" s="208"/>
      <c r="Q161" s="208"/>
      <c r="R161" s="208"/>
      <c r="S161" s="208"/>
      <c r="T161" s="208"/>
      <c r="U161" s="208"/>
      <c r="V161" s="208"/>
    </row>
    <row r="162" spans="1:22" x14ac:dyDescent="0.2">
      <c r="A162" s="208"/>
      <c r="B162" s="208"/>
      <c r="C162" s="209"/>
      <c r="D162" s="210"/>
      <c r="E162" s="236"/>
      <c r="F162" s="236"/>
      <c r="G162" s="236"/>
      <c r="H162" s="236"/>
      <c r="I162" s="236"/>
      <c r="J162" s="237"/>
      <c r="K162" s="208"/>
      <c r="L162" s="208"/>
      <c r="M162" s="208"/>
      <c r="N162" s="208"/>
      <c r="O162" s="208"/>
      <c r="P162" s="208"/>
      <c r="Q162" s="208"/>
      <c r="R162" s="208"/>
      <c r="S162" s="208"/>
      <c r="T162" s="208"/>
      <c r="U162" s="208"/>
      <c r="V162" s="208"/>
    </row>
    <row r="163" spans="1:22" x14ac:dyDescent="0.2">
      <c r="A163" s="208"/>
      <c r="B163" s="208"/>
      <c r="C163" s="209"/>
      <c r="D163" s="210"/>
      <c r="E163" s="236"/>
      <c r="F163" s="236"/>
      <c r="G163" s="236"/>
      <c r="H163" s="236"/>
      <c r="I163" s="236"/>
      <c r="J163" s="237"/>
      <c r="K163" s="208"/>
      <c r="L163" s="208"/>
      <c r="M163" s="208"/>
      <c r="N163" s="208"/>
      <c r="O163" s="208"/>
      <c r="P163" s="208"/>
      <c r="Q163" s="208"/>
      <c r="R163" s="208"/>
      <c r="S163" s="208"/>
      <c r="T163" s="208"/>
      <c r="U163" s="208"/>
      <c r="V163" s="208"/>
    </row>
    <row r="164" spans="1:22" x14ac:dyDescent="0.2">
      <c r="A164" s="208"/>
      <c r="B164" s="208"/>
      <c r="C164" s="209"/>
      <c r="D164" s="210"/>
      <c r="E164" s="236"/>
      <c r="F164" s="236"/>
      <c r="G164" s="236"/>
      <c r="H164" s="236"/>
      <c r="I164" s="236"/>
      <c r="J164" s="237"/>
      <c r="K164" s="208"/>
      <c r="L164" s="208"/>
      <c r="M164" s="208"/>
      <c r="N164" s="208"/>
      <c r="O164" s="208"/>
      <c r="P164" s="208"/>
      <c r="Q164" s="208"/>
      <c r="R164" s="208"/>
      <c r="S164" s="208"/>
      <c r="T164" s="208"/>
      <c r="U164" s="208"/>
      <c r="V164" s="208"/>
    </row>
    <row r="165" spans="1:22" x14ac:dyDescent="0.2">
      <c r="A165" s="208"/>
      <c r="B165" s="208"/>
      <c r="C165" s="209"/>
      <c r="D165" s="210"/>
      <c r="E165" s="236"/>
      <c r="F165" s="236"/>
      <c r="G165" s="236"/>
      <c r="H165" s="236"/>
      <c r="I165" s="236"/>
      <c r="J165" s="237"/>
      <c r="K165" s="208"/>
      <c r="L165" s="208"/>
      <c r="M165" s="208"/>
      <c r="N165" s="208"/>
      <c r="O165" s="208"/>
      <c r="P165" s="208"/>
      <c r="Q165" s="208"/>
      <c r="R165" s="208"/>
      <c r="S165" s="208"/>
      <c r="T165" s="208"/>
      <c r="U165" s="208"/>
      <c r="V165" s="208"/>
    </row>
    <row r="166" spans="1:22" x14ac:dyDescent="0.2">
      <c r="A166" s="208"/>
      <c r="B166" s="208"/>
      <c r="C166" s="209"/>
      <c r="D166" s="210"/>
      <c r="E166" s="236"/>
      <c r="F166" s="236"/>
      <c r="G166" s="236"/>
      <c r="H166" s="236"/>
      <c r="I166" s="236"/>
      <c r="J166" s="237"/>
      <c r="K166" s="208"/>
      <c r="L166" s="208"/>
      <c r="M166" s="208"/>
      <c r="N166" s="208"/>
      <c r="O166" s="208"/>
      <c r="P166" s="208"/>
      <c r="Q166" s="208"/>
      <c r="R166" s="208"/>
      <c r="S166" s="208"/>
      <c r="T166" s="208"/>
      <c r="U166" s="208"/>
      <c r="V166" s="208"/>
    </row>
    <row r="167" spans="1:22" x14ac:dyDescent="0.2">
      <c r="A167" s="208"/>
      <c r="B167" s="208"/>
      <c r="C167" s="209"/>
      <c r="D167" s="210"/>
      <c r="E167" s="236"/>
      <c r="F167" s="236"/>
      <c r="G167" s="236"/>
      <c r="H167" s="236"/>
      <c r="I167" s="236"/>
      <c r="J167" s="237"/>
      <c r="K167" s="208"/>
      <c r="L167" s="208"/>
      <c r="M167" s="208"/>
      <c r="N167" s="208"/>
      <c r="O167" s="208"/>
      <c r="P167" s="208"/>
      <c r="Q167" s="208"/>
      <c r="R167" s="208"/>
      <c r="S167" s="208"/>
      <c r="T167" s="208"/>
      <c r="U167" s="208"/>
      <c r="V167" s="208"/>
    </row>
    <row r="168" spans="1:22" x14ac:dyDescent="0.2">
      <c r="A168" s="208"/>
      <c r="B168" s="208"/>
      <c r="C168" s="209"/>
      <c r="D168" s="210"/>
      <c r="E168" s="236"/>
      <c r="F168" s="236"/>
      <c r="G168" s="236"/>
      <c r="H168" s="236"/>
      <c r="I168" s="236"/>
      <c r="J168" s="237"/>
      <c r="K168" s="208"/>
      <c r="L168" s="208"/>
      <c r="M168" s="208"/>
      <c r="N168" s="208"/>
      <c r="O168" s="208"/>
      <c r="P168" s="208"/>
      <c r="Q168" s="208"/>
      <c r="R168" s="208"/>
      <c r="S168" s="208"/>
      <c r="T168" s="208"/>
      <c r="U168" s="208"/>
      <c r="V168" s="208"/>
    </row>
    <row r="169" spans="1:22" x14ac:dyDescent="0.2">
      <c r="A169" s="208"/>
      <c r="B169" s="208"/>
      <c r="C169" s="209"/>
      <c r="D169" s="210"/>
      <c r="E169" s="236"/>
      <c r="F169" s="236"/>
      <c r="G169" s="236"/>
      <c r="H169" s="236"/>
      <c r="I169" s="236"/>
      <c r="J169" s="237"/>
      <c r="K169" s="208"/>
      <c r="L169" s="208"/>
      <c r="M169" s="208"/>
      <c r="N169" s="208"/>
      <c r="O169" s="208"/>
      <c r="P169" s="208"/>
      <c r="Q169" s="208"/>
      <c r="R169" s="208"/>
      <c r="S169" s="208"/>
      <c r="T169" s="208"/>
      <c r="U169" s="208"/>
      <c r="V169" s="208"/>
    </row>
    <row r="170" spans="1:22" x14ac:dyDescent="0.2">
      <c r="A170" s="208"/>
      <c r="B170" s="208"/>
      <c r="C170" s="209"/>
      <c r="D170" s="210"/>
      <c r="E170" s="236"/>
      <c r="F170" s="236"/>
      <c r="G170" s="236"/>
      <c r="H170" s="236"/>
      <c r="I170" s="236"/>
      <c r="J170" s="237"/>
      <c r="K170" s="208"/>
      <c r="L170" s="208"/>
      <c r="M170" s="208"/>
      <c r="N170" s="208"/>
      <c r="O170" s="208"/>
      <c r="P170" s="208"/>
      <c r="Q170" s="208"/>
      <c r="R170" s="208"/>
      <c r="S170" s="208"/>
      <c r="T170" s="208"/>
      <c r="U170" s="208"/>
      <c r="V170" s="208"/>
    </row>
    <row r="171" spans="1:22" x14ac:dyDescent="0.2">
      <c r="A171" s="208"/>
      <c r="B171" s="208"/>
      <c r="C171" s="209"/>
      <c r="D171" s="210"/>
      <c r="E171" s="236"/>
      <c r="F171" s="236"/>
      <c r="G171" s="236"/>
      <c r="H171" s="236"/>
      <c r="I171" s="236"/>
      <c r="J171" s="237"/>
      <c r="K171" s="208"/>
      <c r="L171" s="208"/>
      <c r="M171" s="208"/>
      <c r="N171" s="208"/>
      <c r="O171" s="208"/>
      <c r="P171" s="208"/>
      <c r="Q171" s="208"/>
      <c r="R171" s="208"/>
      <c r="S171" s="208"/>
      <c r="T171" s="208"/>
      <c r="U171" s="208"/>
      <c r="V171" s="208"/>
    </row>
    <row r="172" spans="1:22" x14ac:dyDescent="0.2">
      <c r="A172" s="208"/>
      <c r="B172" s="208"/>
      <c r="C172" s="209"/>
      <c r="D172" s="210"/>
      <c r="E172" s="236"/>
      <c r="F172" s="236"/>
      <c r="G172" s="236"/>
      <c r="H172" s="236"/>
      <c r="I172" s="236"/>
      <c r="J172" s="237"/>
      <c r="K172" s="208"/>
      <c r="L172" s="208"/>
      <c r="M172" s="208"/>
      <c r="N172" s="208"/>
      <c r="O172" s="208"/>
      <c r="P172" s="208"/>
      <c r="Q172" s="208"/>
      <c r="R172" s="208"/>
      <c r="S172" s="208"/>
      <c r="T172" s="208"/>
      <c r="U172" s="208"/>
      <c r="V172" s="208"/>
    </row>
    <row r="173" spans="1:22" x14ac:dyDescent="0.2">
      <c r="A173" s="208"/>
      <c r="B173" s="208"/>
      <c r="C173" s="209"/>
      <c r="D173" s="210"/>
      <c r="E173" s="236"/>
      <c r="F173" s="236"/>
      <c r="G173" s="236"/>
      <c r="H173" s="236"/>
      <c r="I173" s="236"/>
      <c r="J173" s="237"/>
      <c r="K173" s="208"/>
      <c r="L173" s="208"/>
      <c r="M173" s="208"/>
      <c r="N173" s="208"/>
      <c r="O173" s="208"/>
      <c r="P173" s="208"/>
      <c r="Q173" s="208"/>
      <c r="R173" s="208"/>
      <c r="S173" s="208"/>
      <c r="T173" s="208"/>
      <c r="U173" s="208"/>
      <c r="V173" s="208"/>
    </row>
    <row r="174" spans="1:22" x14ac:dyDescent="0.2">
      <c r="A174" s="208"/>
      <c r="B174" s="208"/>
      <c r="C174" s="209"/>
      <c r="D174" s="210"/>
      <c r="E174" s="236"/>
      <c r="F174" s="236"/>
      <c r="G174" s="236"/>
      <c r="H174" s="236"/>
      <c r="I174" s="236"/>
      <c r="J174" s="237"/>
      <c r="K174" s="208"/>
      <c r="L174" s="208"/>
      <c r="M174" s="208"/>
      <c r="N174" s="208"/>
      <c r="O174" s="208"/>
      <c r="P174" s="208"/>
      <c r="Q174" s="208"/>
      <c r="R174" s="208"/>
      <c r="S174" s="208"/>
      <c r="T174" s="208"/>
      <c r="U174" s="208"/>
      <c r="V174" s="208"/>
    </row>
    <row r="175" spans="1:22" x14ac:dyDescent="0.2">
      <c r="A175" s="208"/>
      <c r="B175" s="208"/>
      <c r="C175" s="209"/>
      <c r="D175" s="210"/>
      <c r="E175" s="236"/>
      <c r="F175" s="236"/>
      <c r="G175" s="236"/>
      <c r="H175" s="236"/>
      <c r="I175" s="236"/>
      <c r="J175" s="237"/>
      <c r="K175" s="208"/>
      <c r="L175" s="208"/>
      <c r="M175" s="208"/>
      <c r="N175" s="208"/>
      <c r="O175" s="208"/>
      <c r="P175" s="208"/>
      <c r="Q175" s="208"/>
      <c r="R175" s="208"/>
      <c r="S175" s="208"/>
      <c r="T175" s="208"/>
      <c r="U175" s="208"/>
      <c r="V175" s="208"/>
    </row>
    <row r="176" spans="1:22" x14ac:dyDescent="0.2">
      <c r="A176" s="208"/>
      <c r="B176" s="208"/>
      <c r="C176" s="209"/>
      <c r="D176" s="210"/>
      <c r="E176" s="236"/>
      <c r="F176" s="236"/>
      <c r="G176" s="236"/>
      <c r="H176" s="236"/>
      <c r="I176" s="236"/>
      <c r="J176" s="237"/>
      <c r="K176" s="208"/>
      <c r="L176" s="208"/>
      <c r="M176" s="208"/>
      <c r="N176" s="208"/>
      <c r="O176" s="208"/>
      <c r="P176" s="208"/>
      <c r="Q176" s="208"/>
      <c r="R176" s="208"/>
      <c r="S176" s="208"/>
      <c r="T176" s="208"/>
      <c r="U176" s="208"/>
      <c r="V176" s="208"/>
    </row>
    <row r="177" spans="1:22" x14ac:dyDescent="0.2">
      <c r="A177" s="208"/>
      <c r="B177" s="208"/>
      <c r="C177" s="209"/>
      <c r="D177" s="210"/>
      <c r="E177" s="236"/>
      <c r="F177" s="236"/>
      <c r="G177" s="236"/>
      <c r="H177" s="236"/>
      <c r="I177" s="236"/>
      <c r="J177" s="237"/>
      <c r="K177" s="208"/>
      <c r="L177" s="208"/>
      <c r="M177" s="208"/>
      <c r="N177" s="208"/>
      <c r="O177" s="208"/>
      <c r="P177" s="208"/>
      <c r="Q177" s="208"/>
      <c r="R177" s="208"/>
      <c r="S177" s="208"/>
      <c r="T177" s="208"/>
      <c r="U177" s="208"/>
      <c r="V177" s="208"/>
    </row>
    <row r="178" spans="1:22" x14ac:dyDescent="0.2">
      <c r="A178" s="208"/>
      <c r="B178" s="208"/>
      <c r="C178" s="209"/>
      <c r="D178" s="210"/>
      <c r="E178" s="236"/>
      <c r="F178" s="236"/>
      <c r="G178" s="236"/>
      <c r="H178" s="236"/>
      <c r="I178" s="236"/>
      <c r="J178" s="237"/>
      <c r="K178" s="208"/>
      <c r="L178" s="208"/>
      <c r="M178" s="208"/>
      <c r="N178" s="208"/>
      <c r="O178" s="208"/>
      <c r="P178" s="208"/>
      <c r="Q178" s="208"/>
      <c r="R178" s="208"/>
      <c r="S178" s="208"/>
      <c r="T178" s="208"/>
      <c r="U178" s="208"/>
      <c r="V178" s="208"/>
    </row>
    <row r="179" spans="1:22" x14ac:dyDescent="0.2">
      <c r="A179" s="208"/>
      <c r="B179" s="208"/>
      <c r="C179" s="209"/>
      <c r="D179" s="210"/>
      <c r="E179" s="236"/>
      <c r="F179" s="236"/>
      <c r="G179" s="236"/>
      <c r="H179" s="236"/>
      <c r="I179" s="236"/>
      <c r="J179" s="237"/>
      <c r="K179" s="208"/>
      <c r="L179" s="208"/>
      <c r="M179" s="208"/>
      <c r="N179" s="208"/>
      <c r="O179" s="208"/>
      <c r="P179" s="208"/>
      <c r="Q179" s="208"/>
      <c r="R179" s="208"/>
      <c r="S179" s="208"/>
      <c r="T179" s="208"/>
      <c r="U179" s="208"/>
      <c r="V179" s="208"/>
    </row>
    <row r="180" spans="1:22" x14ac:dyDescent="0.2">
      <c r="A180" s="208"/>
      <c r="B180" s="208"/>
      <c r="C180" s="209"/>
      <c r="D180" s="210"/>
      <c r="E180" s="236"/>
      <c r="F180" s="236"/>
      <c r="G180" s="236"/>
      <c r="H180" s="236"/>
      <c r="I180" s="236"/>
      <c r="J180" s="237"/>
      <c r="K180" s="208"/>
      <c r="L180" s="208"/>
      <c r="M180" s="208"/>
      <c r="N180" s="208"/>
      <c r="O180" s="208"/>
      <c r="P180" s="208"/>
      <c r="Q180" s="208"/>
      <c r="R180" s="208"/>
      <c r="S180" s="208"/>
      <c r="T180" s="208"/>
      <c r="U180" s="208"/>
      <c r="V180" s="208"/>
    </row>
    <row r="181" spans="1:22" x14ac:dyDescent="0.2">
      <c r="A181" s="208"/>
      <c r="B181" s="208"/>
      <c r="C181" s="209"/>
      <c r="D181" s="210"/>
      <c r="E181" s="236"/>
      <c r="F181" s="236"/>
      <c r="G181" s="236"/>
      <c r="H181" s="236"/>
      <c r="I181" s="236"/>
      <c r="J181" s="237"/>
      <c r="K181" s="208"/>
      <c r="L181" s="208"/>
      <c r="M181" s="208"/>
      <c r="N181" s="208"/>
      <c r="O181" s="208"/>
      <c r="P181" s="208"/>
      <c r="Q181" s="208"/>
      <c r="R181" s="208"/>
      <c r="S181" s="208"/>
      <c r="T181" s="208"/>
      <c r="U181" s="208"/>
      <c r="V181" s="208"/>
    </row>
    <row r="182" spans="1:22" x14ac:dyDescent="0.2">
      <c r="A182" s="208"/>
      <c r="B182" s="208"/>
      <c r="C182" s="209"/>
      <c r="D182" s="210"/>
      <c r="E182" s="236"/>
      <c r="F182" s="236"/>
      <c r="G182" s="236"/>
      <c r="H182" s="236"/>
      <c r="I182" s="236"/>
      <c r="J182" s="237"/>
      <c r="K182" s="208"/>
      <c r="L182" s="208"/>
      <c r="M182" s="208"/>
      <c r="N182" s="208"/>
      <c r="O182" s="208"/>
      <c r="P182" s="208"/>
      <c r="Q182" s="208"/>
      <c r="R182" s="208"/>
      <c r="S182" s="208"/>
      <c r="T182" s="208"/>
      <c r="U182" s="208"/>
      <c r="V182" s="208"/>
    </row>
    <row r="183" spans="1:22" x14ac:dyDescent="0.2">
      <c r="A183" s="208"/>
      <c r="B183" s="208"/>
      <c r="C183" s="209"/>
      <c r="D183" s="210"/>
      <c r="E183" s="236"/>
      <c r="F183" s="236"/>
      <c r="G183" s="236"/>
      <c r="H183" s="236"/>
      <c r="I183" s="236"/>
      <c r="J183" s="237"/>
      <c r="K183" s="208"/>
      <c r="L183" s="208"/>
      <c r="M183" s="208"/>
      <c r="N183" s="208"/>
      <c r="O183" s="208"/>
      <c r="P183" s="208"/>
      <c r="Q183" s="208"/>
      <c r="R183" s="208"/>
      <c r="S183" s="208"/>
      <c r="T183" s="208"/>
      <c r="U183" s="208"/>
      <c r="V183" s="208"/>
    </row>
    <row r="184" spans="1:22" x14ac:dyDescent="0.2">
      <c r="A184" s="208"/>
      <c r="B184" s="208"/>
      <c r="C184" s="209"/>
      <c r="D184" s="210"/>
      <c r="E184" s="236"/>
      <c r="F184" s="236"/>
      <c r="G184" s="236"/>
      <c r="H184" s="236"/>
      <c r="I184" s="236"/>
      <c r="J184" s="237"/>
      <c r="K184" s="208"/>
      <c r="L184" s="208"/>
      <c r="M184" s="208"/>
      <c r="N184" s="208"/>
      <c r="O184" s="208"/>
      <c r="P184" s="208"/>
      <c r="Q184" s="208"/>
      <c r="R184" s="208"/>
      <c r="S184" s="208"/>
      <c r="T184" s="208"/>
      <c r="U184" s="208"/>
      <c r="V184" s="208"/>
    </row>
    <row r="185" spans="1:22" x14ac:dyDescent="0.2">
      <c r="A185" s="208"/>
      <c r="B185" s="208"/>
      <c r="C185" s="209"/>
      <c r="D185" s="210"/>
      <c r="E185" s="236"/>
      <c r="F185" s="236"/>
      <c r="G185" s="236"/>
      <c r="H185" s="236"/>
      <c r="I185" s="236"/>
      <c r="J185" s="237"/>
      <c r="K185" s="208"/>
      <c r="L185" s="208"/>
      <c r="M185" s="208"/>
      <c r="N185" s="208"/>
      <c r="O185" s="208"/>
      <c r="P185" s="208"/>
      <c r="Q185" s="208"/>
      <c r="R185" s="208"/>
      <c r="S185" s="208"/>
      <c r="T185" s="208"/>
      <c r="U185" s="208"/>
      <c r="V185" s="208"/>
    </row>
    <row r="186" spans="1:22" x14ac:dyDescent="0.2">
      <c r="A186" s="208"/>
      <c r="B186" s="208"/>
      <c r="C186" s="209"/>
      <c r="D186" s="210"/>
      <c r="E186" s="236"/>
      <c r="F186" s="236"/>
      <c r="G186" s="236"/>
      <c r="H186" s="236"/>
      <c r="I186" s="236"/>
      <c r="J186" s="237"/>
      <c r="K186" s="208"/>
      <c r="L186" s="208"/>
      <c r="M186" s="208"/>
      <c r="N186" s="208"/>
      <c r="O186" s="208"/>
      <c r="P186" s="208"/>
      <c r="Q186" s="208"/>
      <c r="R186" s="208"/>
      <c r="S186" s="208"/>
      <c r="T186" s="208"/>
      <c r="U186" s="208"/>
      <c r="V186" s="208"/>
    </row>
    <row r="187" spans="1:22" x14ac:dyDescent="0.2">
      <c r="A187" s="208"/>
      <c r="B187" s="208"/>
      <c r="C187" s="209"/>
      <c r="D187" s="210"/>
      <c r="E187" s="236"/>
      <c r="F187" s="236"/>
      <c r="G187" s="236"/>
      <c r="H187" s="236"/>
      <c r="I187" s="236"/>
      <c r="J187" s="237"/>
      <c r="K187" s="208"/>
      <c r="L187" s="208"/>
      <c r="M187" s="208"/>
      <c r="N187" s="208"/>
      <c r="O187" s="208"/>
      <c r="P187" s="208"/>
      <c r="Q187" s="208"/>
      <c r="R187" s="208"/>
      <c r="S187" s="208"/>
      <c r="T187" s="208"/>
      <c r="U187" s="208"/>
      <c r="V187" s="208"/>
    </row>
    <row r="188" spans="1:22" x14ac:dyDescent="0.2">
      <c r="A188" s="208"/>
      <c r="B188" s="208"/>
      <c r="C188" s="209"/>
      <c r="D188" s="210"/>
      <c r="E188" s="236"/>
      <c r="F188" s="236"/>
      <c r="G188" s="236"/>
      <c r="H188" s="236"/>
      <c r="I188" s="236"/>
      <c r="J188" s="237"/>
      <c r="K188" s="208"/>
      <c r="L188" s="208"/>
      <c r="M188" s="208"/>
      <c r="N188" s="208"/>
      <c r="O188" s="208"/>
      <c r="P188" s="208"/>
      <c r="Q188" s="208"/>
      <c r="R188" s="208"/>
      <c r="S188" s="208"/>
      <c r="T188" s="208"/>
      <c r="U188" s="208"/>
      <c r="V188" s="208"/>
    </row>
    <row r="189" spans="1:22" x14ac:dyDescent="0.2">
      <c r="A189" s="208"/>
      <c r="B189" s="208"/>
      <c r="C189" s="209"/>
      <c r="D189" s="210"/>
      <c r="E189" s="236"/>
      <c r="F189" s="236"/>
      <c r="G189" s="236"/>
      <c r="H189" s="236"/>
      <c r="I189" s="236"/>
      <c r="J189" s="237"/>
      <c r="K189" s="208"/>
      <c r="L189" s="208"/>
      <c r="M189" s="208"/>
      <c r="N189" s="208"/>
      <c r="O189" s="208"/>
      <c r="P189" s="208"/>
      <c r="Q189" s="208"/>
      <c r="R189" s="208"/>
      <c r="S189" s="208"/>
      <c r="T189" s="208"/>
      <c r="U189" s="208"/>
      <c r="V189" s="208"/>
    </row>
    <row r="190" spans="1:22" x14ac:dyDescent="0.2">
      <c r="A190" s="208"/>
      <c r="B190" s="208"/>
      <c r="C190" s="209"/>
      <c r="D190" s="210"/>
      <c r="E190" s="236"/>
      <c r="F190" s="236"/>
      <c r="G190" s="236"/>
      <c r="H190" s="236"/>
      <c r="I190" s="236"/>
      <c r="J190" s="237"/>
      <c r="K190" s="208"/>
      <c r="L190" s="208"/>
      <c r="M190" s="208"/>
      <c r="N190" s="208"/>
      <c r="O190" s="208"/>
      <c r="P190" s="208"/>
      <c r="Q190" s="208"/>
      <c r="R190" s="208"/>
      <c r="S190" s="208"/>
      <c r="T190" s="208"/>
      <c r="U190" s="208"/>
      <c r="V190" s="208"/>
    </row>
    <row r="191" spans="1:22" x14ac:dyDescent="0.2">
      <c r="A191" s="208"/>
      <c r="B191" s="208"/>
      <c r="C191" s="209"/>
      <c r="D191" s="210"/>
      <c r="E191" s="236"/>
      <c r="F191" s="236"/>
      <c r="G191" s="236"/>
      <c r="H191" s="236"/>
      <c r="I191" s="236"/>
      <c r="J191" s="237"/>
      <c r="K191" s="208"/>
      <c r="L191" s="208"/>
      <c r="M191" s="208"/>
      <c r="N191" s="208"/>
      <c r="O191" s="208"/>
      <c r="P191" s="208"/>
      <c r="Q191" s="208"/>
      <c r="R191" s="208"/>
      <c r="S191" s="208"/>
      <c r="T191" s="208"/>
      <c r="U191" s="208"/>
      <c r="V191" s="208"/>
    </row>
    <row r="192" spans="1:22" x14ac:dyDescent="0.2">
      <c r="A192" s="208"/>
      <c r="B192" s="208"/>
      <c r="C192" s="209"/>
      <c r="D192" s="210"/>
      <c r="E192" s="236"/>
      <c r="F192" s="236"/>
      <c r="G192" s="236"/>
      <c r="H192" s="236"/>
      <c r="I192" s="236"/>
      <c r="J192" s="237"/>
      <c r="K192" s="208"/>
      <c r="L192" s="208"/>
      <c r="M192" s="208"/>
      <c r="N192" s="208"/>
      <c r="O192" s="208"/>
      <c r="P192" s="208"/>
      <c r="Q192" s="208"/>
      <c r="R192" s="208"/>
      <c r="S192" s="208"/>
      <c r="T192" s="208"/>
      <c r="U192" s="208"/>
      <c r="V192" s="208"/>
    </row>
    <row r="193" spans="1:124" x14ac:dyDescent="0.2">
      <c r="A193" s="208"/>
      <c r="B193" s="208"/>
      <c r="C193" s="209"/>
      <c r="D193" s="210"/>
      <c r="E193" s="236"/>
      <c r="F193" s="236"/>
      <c r="G193" s="236"/>
      <c r="H193" s="236"/>
      <c r="I193" s="236"/>
      <c r="J193" s="237"/>
      <c r="K193" s="208"/>
      <c r="L193" s="208"/>
      <c r="M193" s="208"/>
      <c r="N193" s="208"/>
      <c r="O193" s="208"/>
      <c r="P193" s="208"/>
      <c r="Q193" s="208"/>
      <c r="R193" s="208"/>
      <c r="S193" s="208"/>
      <c r="T193" s="208"/>
      <c r="U193" s="208"/>
      <c r="V193" s="208"/>
    </row>
    <row r="194" spans="1:124" x14ac:dyDescent="0.2">
      <c r="A194" s="208"/>
      <c r="B194" s="208"/>
      <c r="C194" s="209"/>
      <c r="D194" s="210"/>
      <c r="E194" s="236"/>
      <c r="F194" s="236"/>
      <c r="G194" s="236"/>
      <c r="H194" s="236"/>
      <c r="I194" s="236"/>
      <c r="J194" s="237"/>
      <c r="K194" s="208"/>
      <c r="L194" s="208"/>
      <c r="M194" s="208"/>
      <c r="N194" s="208"/>
      <c r="O194" s="208"/>
      <c r="P194" s="208"/>
      <c r="Q194" s="208"/>
      <c r="R194" s="208"/>
      <c r="S194" s="208"/>
      <c r="T194" s="208"/>
      <c r="U194" s="208"/>
      <c r="V194" s="208"/>
    </row>
    <row r="195" spans="1:124" x14ac:dyDescent="0.2">
      <c r="A195" s="208"/>
      <c r="B195" s="208"/>
      <c r="C195" s="209"/>
      <c r="D195" s="210"/>
      <c r="E195" s="236"/>
      <c r="F195" s="236"/>
      <c r="G195" s="236"/>
      <c r="H195" s="236"/>
      <c r="I195" s="236"/>
      <c r="J195" s="237"/>
      <c r="K195" s="208"/>
      <c r="L195" s="208"/>
      <c r="M195" s="208"/>
      <c r="N195" s="208"/>
      <c r="O195" s="208"/>
      <c r="P195" s="208"/>
      <c r="Q195" s="208"/>
      <c r="R195" s="208"/>
      <c r="S195" s="208"/>
      <c r="T195" s="208"/>
      <c r="U195" s="208"/>
      <c r="V195" s="208"/>
    </row>
    <row r="196" spans="1:124" x14ac:dyDescent="0.2">
      <c r="A196" s="208"/>
      <c r="B196" s="208"/>
      <c r="C196" s="209"/>
      <c r="D196" s="210"/>
      <c r="E196" s="236"/>
      <c r="F196" s="236"/>
      <c r="G196" s="236"/>
      <c r="H196" s="236"/>
      <c r="I196" s="236"/>
      <c r="J196" s="237"/>
      <c r="K196" s="208"/>
      <c r="L196" s="208"/>
      <c r="M196" s="208"/>
      <c r="N196" s="208"/>
      <c r="O196" s="208"/>
      <c r="P196" s="208"/>
      <c r="Q196" s="208"/>
      <c r="R196" s="208"/>
      <c r="S196" s="208"/>
      <c r="T196" s="208"/>
      <c r="U196" s="208"/>
      <c r="V196" s="208"/>
    </row>
    <row r="197" spans="1:124" x14ac:dyDescent="0.2">
      <c r="A197" s="208"/>
      <c r="B197" s="208"/>
      <c r="C197" s="209"/>
      <c r="D197" s="210"/>
      <c r="E197" s="236"/>
      <c r="F197" s="236"/>
      <c r="G197" s="236"/>
      <c r="H197" s="236"/>
      <c r="I197" s="236"/>
      <c r="J197" s="237"/>
      <c r="K197" s="208"/>
      <c r="L197" s="208"/>
      <c r="M197" s="208"/>
      <c r="N197" s="208"/>
      <c r="O197" s="208"/>
      <c r="P197" s="208"/>
      <c r="Q197" s="208"/>
      <c r="R197" s="208"/>
      <c r="S197" s="208"/>
      <c r="T197" s="208"/>
      <c r="U197" s="208"/>
      <c r="V197" s="208"/>
    </row>
    <row r="198" spans="1:124" x14ac:dyDescent="0.2">
      <c r="A198" s="208"/>
      <c r="B198" s="208"/>
      <c r="C198" s="209"/>
      <c r="D198" s="210"/>
      <c r="E198" s="236"/>
      <c r="F198" s="236"/>
      <c r="G198" s="236"/>
      <c r="H198" s="236"/>
      <c r="I198" s="236"/>
      <c r="J198" s="237"/>
      <c r="K198" s="208"/>
      <c r="L198" s="208"/>
      <c r="M198" s="208"/>
      <c r="N198" s="208"/>
      <c r="O198" s="208"/>
      <c r="P198" s="208"/>
      <c r="Q198" s="208"/>
      <c r="R198" s="208"/>
      <c r="S198" s="208"/>
      <c r="T198" s="208"/>
      <c r="U198" s="208"/>
      <c r="V198" s="208"/>
    </row>
    <row r="199" spans="1:124" x14ac:dyDescent="0.2">
      <c r="A199" s="208"/>
      <c r="B199" s="208"/>
      <c r="C199" s="209"/>
      <c r="D199" s="210"/>
      <c r="E199" s="236"/>
      <c r="F199" s="236"/>
      <c r="G199" s="236"/>
      <c r="H199" s="236"/>
      <c r="I199" s="236"/>
      <c r="J199" s="237"/>
      <c r="K199" s="208"/>
      <c r="L199" s="208"/>
      <c r="M199" s="208"/>
      <c r="N199" s="208"/>
      <c r="O199" s="208"/>
      <c r="P199" s="208"/>
      <c r="Q199" s="208"/>
      <c r="R199" s="208"/>
      <c r="S199" s="208"/>
      <c r="T199" s="208"/>
      <c r="U199" s="208"/>
      <c r="V199" s="208"/>
    </row>
    <row r="200" spans="1:124" x14ac:dyDescent="0.2">
      <c r="A200" s="208"/>
      <c r="B200" s="208"/>
      <c r="C200" s="209"/>
      <c r="D200" s="210"/>
      <c r="E200" s="236"/>
      <c r="F200" s="236"/>
      <c r="G200" s="236"/>
      <c r="H200" s="236"/>
      <c r="I200" s="236"/>
      <c r="J200" s="237"/>
      <c r="K200" s="208"/>
      <c r="L200" s="208"/>
      <c r="M200" s="208"/>
      <c r="N200" s="208"/>
      <c r="O200" s="208"/>
      <c r="P200" s="208"/>
      <c r="Q200" s="208"/>
      <c r="R200" s="208"/>
      <c r="S200" s="208"/>
      <c r="T200" s="208"/>
      <c r="U200" s="208"/>
      <c r="V200" s="208"/>
    </row>
    <row r="201" spans="1:124" x14ac:dyDescent="0.2">
      <c r="A201" s="208"/>
      <c r="B201" s="208"/>
      <c r="C201" s="209"/>
      <c r="D201" s="210"/>
      <c r="E201" s="236"/>
      <c r="F201" s="236"/>
      <c r="G201" s="236"/>
      <c r="H201" s="236"/>
      <c r="I201" s="236"/>
      <c r="J201" s="237"/>
      <c r="K201" s="208"/>
      <c r="L201" s="208"/>
      <c r="M201" s="208"/>
      <c r="N201" s="208"/>
      <c r="O201" s="208"/>
      <c r="P201" s="208"/>
      <c r="Q201" s="208"/>
      <c r="R201" s="208"/>
      <c r="S201" s="208"/>
      <c r="T201" s="208"/>
      <c r="U201" s="208"/>
      <c r="V201" s="208"/>
    </row>
    <row r="202" spans="1:124" x14ac:dyDescent="0.2">
      <c r="A202" s="208"/>
      <c r="B202" s="208"/>
      <c r="C202" s="209"/>
      <c r="D202" s="210"/>
      <c r="E202" s="236"/>
      <c r="F202" s="236"/>
      <c r="G202" s="236"/>
      <c r="H202" s="236"/>
      <c r="I202" s="236"/>
      <c r="J202" s="237"/>
      <c r="K202" s="208"/>
      <c r="L202" s="208"/>
      <c r="M202" s="208"/>
      <c r="N202" s="208"/>
      <c r="O202" s="208"/>
      <c r="P202" s="208"/>
      <c r="Q202" s="208"/>
      <c r="R202" s="208"/>
      <c r="S202" s="208"/>
      <c r="T202" s="208"/>
      <c r="U202" s="208"/>
      <c r="V202" s="208"/>
    </row>
    <row r="203" spans="1:124" x14ac:dyDescent="0.2">
      <c r="A203" s="208"/>
      <c r="B203" s="208"/>
      <c r="C203" s="209"/>
      <c r="D203" s="210"/>
      <c r="E203" s="236"/>
      <c r="F203" s="236"/>
      <c r="G203" s="236"/>
      <c r="H203" s="236"/>
      <c r="I203" s="236"/>
      <c r="J203" s="237"/>
      <c r="K203" s="208"/>
      <c r="L203" s="208"/>
      <c r="M203" s="208"/>
      <c r="N203" s="208"/>
      <c r="O203" s="208"/>
      <c r="P203" s="208"/>
      <c r="Q203" s="208"/>
      <c r="R203" s="208"/>
      <c r="S203" s="208"/>
      <c r="T203" s="208"/>
      <c r="U203" s="208"/>
      <c r="V203" s="208"/>
    </row>
    <row r="204" spans="1:124" x14ac:dyDescent="0.2">
      <c r="A204" s="208"/>
      <c r="B204" s="208"/>
      <c r="C204" s="209"/>
      <c r="D204" s="210"/>
      <c r="E204" s="236"/>
      <c r="F204" s="236"/>
      <c r="G204" s="236"/>
      <c r="H204" s="236"/>
      <c r="I204" s="236"/>
      <c r="J204" s="237"/>
      <c r="K204" s="208"/>
      <c r="L204" s="208"/>
      <c r="M204" s="208"/>
      <c r="N204" s="208"/>
      <c r="O204" s="208"/>
      <c r="P204" s="208"/>
      <c r="Q204" s="208"/>
      <c r="R204" s="208"/>
      <c r="S204" s="208"/>
      <c r="T204" s="208"/>
      <c r="U204" s="208"/>
      <c r="V204" s="208"/>
    </row>
    <row r="205" spans="1:124" s="224" customFormat="1" x14ac:dyDescent="0.2">
      <c r="A205" s="223"/>
      <c r="B205" s="223"/>
      <c r="C205" s="209"/>
      <c r="D205" s="210"/>
      <c r="E205" s="236"/>
      <c r="F205" s="236"/>
      <c r="G205" s="236"/>
      <c r="H205" s="236"/>
      <c r="I205" s="236"/>
      <c r="J205" s="237"/>
      <c r="K205" s="208"/>
      <c r="L205" s="208"/>
      <c r="M205" s="208"/>
      <c r="N205" s="208"/>
      <c r="O205" s="208"/>
      <c r="P205" s="208"/>
      <c r="Q205" s="208"/>
      <c r="R205" s="208"/>
      <c r="S205" s="208"/>
      <c r="T205" s="208"/>
      <c r="U205" s="208"/>
      <c r="V205" s="208"/>
      <c r="W205" s="202"/>
      <c r="X205" s="202"/>
      <c r="Y205" s="202"/>
      <c r="Z205" s="202"/>
      <c r="AA205" s="201"/>
      <c r="AB205" s="201"/>
      <c r="AC205" s="201"/>
      <c r="AD205" s="201"/>
      <c r="AE205" s="201"/>
      <c r="AF205" s="201"/>
      <c r="AG205" s="201"/>
      <c r="AH205" s="201"/>
      <c r="AI205" s="201"/>
      <c r="AJ205" s="201"/>
      <c r="AK205" s="201"/>
      <c r="AL205" s="201"/>
      <c r="AM205" s="201"/>
      <c r="AN205" s="201"/>
      <c r="AO205" s="201"/>
      <c r="AP205" s="201"/>
      <c r="AQ205" s="201"/>
      <c r="AR205" s="201"/>
      <c r="AS205" s="201"/>
      <c r="AT205" s="201"/>
      <c r="AU205" s="201"/>
      <c r="AV205" s="201"/>
      <c r="AW205" s="201"/>
      <c r="AX205" s="201"/>
      <c r="AY205" s="201"/>
      <c r="AZ205" s="201"/>
      <c r="BA205" s="201"/>
      <c r="BB205" s="201"/>
      <c r="BC205" s="201"/>
      <c r="BD205" s="201"/>
      <c r="BE205" s="201"/>
      <c r="BF205" s="201"/>
      <c r="BG205" s="201"/>
      <c r="BH205" s="201"/>
      <c r="BI205" s="201"/>
      <c r="BJ205" s="201"/>
      <c r="BK205" s="201"/>
      <c r="BL205" s="201"/>
      <c r="BM205" s="201"/>
      <c r="BN205" s="201"/>
      <c r="BO205" s="201"/>
      <c r="BP205" s="201"/>
      <c r="BQ205" s="201"/>
      <c r="BR205" s="201"/>
      <c r="BS205" s="201"/>
      <c r="BT205" s="201"/>
      <c r="BU205" s="201"/>
      <c r="BV205" s="201"/>
      <c r="BW205" s="201"/>
      <c r="BX205" s="201"/>
      <c r="BY205" s="201"/>
      <c r="BZ205" s="201"/>
      <c r="CA205" s="201"/>
      <c r="CB205" s="201"/>
      <c r="CC205" s="201"/>
      <c r="CD205" s="201"/>
      <c r="CE205" s="201"/>
      <c r="CF205" s="201"/>
      <c r="CG205" s="201"/>
      <c r="CH205" s="201"/>
      <c r="CI205" s="201"/>
      <c r="CJ205" s="201"/>
      <c r="CK205" s="201"/>
      <c r="CL205" s="201"/>
      <c r="CM205" s="201"/>
      <c r="CN205" s="201"/>
      <c r="CO205" s="201"/>
      <c r="CP205" s="201"/>
      <c r="CQ205" s="201"/>
      <c r="CR205" s="201"/>
      <c r="CS205" s="201"/>
      <c r="CT205" s="201"/>
      <c r="CU205" s="201"/>
      <c r="CV205" s="201"/>
      <c r="CW205" s="201"/>
      <c r="CX205" s="201"/>
      <c r="CY205" s="201"/>
      <c r="CZ205" s="201"/>
      <c r="DA205" s="201"/>
      <c r="DB205" s="201"/>
      <c r="DC205" s="201"/>
      <c r="DD205" s="201"/>
      <c r="DE205" s="201"/>
      <c r="DF205" s="201"/>
      <c r="DG205" s="201"/>
      <c r="DH205" s="201"/>
      <c r="DI205" s="201"/>
      <c r="DJ205" s="201"/>
      <c r="DK205" s="201"/>
      <c r="DL205" s="201"/>
      <c r="DM205" s="201"/>
      <c r="DN205" s="201"/>
      <c r="DO205" s="202"/>
      <c r="DP205" s="202"/>
      <c r="DQ205" s="202"/>
      <c r="DR205" s="202"/>
      <c r="DS205" s="202"/>
      <c r="DT205" s="202"/>
    </row>
    <row r="206" spans="1:124" s="224" customFormat="1" x14ac:dyDescent="0.2">
      <c r="A206" s="223"/>
      <c r="B206" s="223"/>
      <c r="C206" s="209"/>
      <c r="D206" s="210"/>
      <c r="E206" s="236"/>
      <c r="F206" s="236"/>
      <c r="G206" s="236"/>
      <c r="H206" s="236"/>
      <c r="I206" s="236"/>
      <c r="J206" s="237"/>
      <c r="K206" s="208"/>
      <c r="L206" s="208"/>
      <c r="M206" s="208"/>
      <c r="N206" s="208"/>
      <c r="O206" s="208"/>
      <c r="P206" s="208"/>
      <c r="Q206" s="208"/>
      <c r="R206" s="208"/>
      <c r="S206" s="208"/>
      <c r="T206" s="208"/>
      <c r="U206" s="208"/>
      <c r="V206" s="208"/>
      <c r="W206" s="202"/>
      <c r="X206" s="202"/>
      <c r="Y206" s="202"/>
      <c r="Z206" s="202"/>
      <c r="AA206" s="201"/>
      <c r="AB206" s="201"/>
      <c r="AC206" s="201"/>
      <c r="AD206" s="201"/>
      <c r="AE206" s="201"/>
      <c r="AF206" s="201"/>
      <c r="AG206" s="201"/>
      <c r="AH206" s="201"/>
      <c r="AI206" s="201"/>
      <c r="AJ206" s="201"/>
      <c r="AK206" s="201"/>
      <c r="AL206" s="201"/>
      <c r="AM206" s="201"/>
      <c r="AN206" s="201"/>
      <c r="AO206" s="201"/>
      <c r="AP206" s="201"/>
      <c r="AQ206" s="201"/>
      <c r="AR206" s="201"/>
      <c r="AS206" s="201"/>
      <c r="AT206" s="201"/>
      <c r="AU206" s="201"/>
      <c r="AV206" s="201"/>
      <c r="AW206" s="201"/>
      <c r="AX206" s="201"/>
      <c r="AY206" s="201"/>
      <c r="AZ206" s="201"/>
      <c r="BA206" s="201"/>
      <c r="BB206" s="201"/>
      <c r="BC206" s="201"/>
      <c r="BD206" s="201"/>
      <c r="BE206" s="201"/>
      <c r="BF206" s="201"/>
      <c r="BG206" s="201"/>
      <c r="BH206" s="201"/>
      <c r="BI206" s="201"/>
      <c r="BJ206" s="201"/>
      <c r="BK206" s="201"/>
      <c r="BL206" s="201"/>
      <c r="BM206" s="201"/>
      <c r="BN206" s="201"/>
      <c r="BO206" s="201"/>
      <c r="BP206" s="201"/>
      <c r="BQ206" s="201"/>
      <c r="BR206" s="201"/>
      <c r="BS206" s="201"/>
      <c r="BT206" s="201"/>
      <c r="BU206" s="201"/>
      <c r="BV206" s="201"/>
      <c r="BW206" s="201"/>
      <c r="BX206" s="201"/>
      <c r="BY206" s="201"/>
      <c r="BZ206" s="201"/>
      <c r="CA206" s="201"/>
      <c r="CB206" s="201"/>
      <c r="CC206" s="201"/>
      <c r="CD206" s="201"/>
      <c r="CE206" s="201"/>
      <c r="CF206" s="201"/>
      <c r="CG206" s="201"/>
      <c r="CH206" s="201"/>
      <c r="CI206" s="201"/>
      <c r="CJ206" s="201"/>
      <c r="CK206" s="201"/>
      <c r="CL206" s="201"/>
      <c r="CM206" s="201"/>
      <c r="CN206" s="201"/>
      <c r="CO206" s="201"/>
      <c r="CP206" s="201"/>
      <c r="CQ206" s="201"/>
      <c r="CR206" s="201"/>
      <c r="CS206" s="201"/>
      <c r="CT206" s="201"/>
      <c r="CU206" s="201"/>
      <c r="CV206" s="201"/>
      <c r="CW206" s="201"/>
      <c r="CX206" s="201"/>
      <c r="CY206" s="201"/>
      <c r="CZ206" s="201"/>
      <c r="DA206" s="201"/>
      <c r="DB206" s="201"/>
      <c r="DC206" s="201"/>
      <c r="DD206" s="201"/>
      <c r="DE206" s="201"/>
      <c r="DF206" s="201"/>
      <c r="DG206" s="201"/>
      <c r="DH206" s="201"/>
      <c r="DI206" s="201"/>
      <c r="DJ206" s="201"/>
      <c r="DK206" s="201"/>
      <c r="DL206" s="201"/>
      <c r="DM206" s="201"/>
      <c r="DN206" s="201"/>
      <c r="DO206" s="202"/>
      <c r="DP206" s="202"/>
      <c r="DQ206" s="202"/>
      <c r="DR206" s="202"/>
      <c r="DS206" s="202"/>
      <c r="DT206" s="202"/>
    </row>
    <row r="207" spans="1:124" s="224" customFormat="1" x14ac:dyDescent="0.2">
      <c r="A207" s="223"/>
      <c r="B207" s="223"/>
      <c r="C207" s="209"/>
      <c r="D207" s="210"/>
      <c r="E207" s="236"/>
      <c r="F207" s="236"/>
      <c r="G207" s="236"/>
      <c r="H207" s="236"/>
      <c r="I207" s="236"/>
      <c r="J207" s="237"/>
      <c r="K207" s="208"/>
      <c r="L207" s="208"/>
      <c r="M207" s="208"/>
      <c r="N207" s="208"/>
      <c r="O207" s="208"/>
      <c r="P207" s="208"/>
      <c r="Q207" s="208"/>
      <c r="R207" s="208"/>
      <c r="S207" s="208"/>
      <c r="T207" s="208"/>
      <c r="U207" s="208"/>
      <c r="V207" s="208"/>
      <c r="W207" s="202"/>
      <c r="X207" s="202"/>
      <c r="Y207" s="202"/>
      <c r="Z207" s="202"/>
      <c r="AA207" s="201"/>
      <c r="AB207" s="201"/>
      <c r="AC207" s="201"/>
      <c r="AD207" s="201"/>
      <c r="AE207" s="201"/>
      <c r="AF207" s="201"/>
      <c r="AG207" s="201"/>
      <c r="AH207" s="201"/>
      <c r="AI207" s="201"/>
      <c r="AJ207" s="201"/>
      <c r="AK207" s="201"/>
      <c r="AL207" s="201"/>
      <c r="AM207" s="201"/>
      <c r="AN207" s="201"/>
      <c r="AO207" s="201"/>
      <c r="AP207" s="201"/>
      <c r="AQ207" s="201"/>
      <c r="AR207" s="201"/>
      <c r="AS207" s="201"/>
      <c r="AT207" s="201"/>
      <c r="AU207" s="201"/>
      <c r="AV207" s="201"/>
      <c r="AW207" s="201"/>
      <c r="AX207" s="201"/>
      <c r="AY207" s="201"/>
      <c r="AZ207" s="201"/>
      <c r="BA207" s="201"/>
      <c r="BB207" s="201"/>
      <c r="BC207" s="201"/>
      <c r="BD207" s="201"/>
      <c r="BE207" s="201"/>
      <c r="BF207" s="201"/>
      <c r="BG207" s="201"/>
      <c r="BH207" s="201"/>
      <c r="BI207" s="201"/>
      <c r="BJ207" s="201"/>
      <c r="BK207" s="201"/>
      <c r="BL207" s="201"/>
      <c r="BM207" s="201"/>
      <c r="BN207" s="201"/>
      <c r="BO207" s="201"/>
      <c r="BP207" s="201"/>
      <c r="BQ207" s="201"/>
      <c r="BR207" s="201"/>
      <c r="BS207" s="201"/>
      <c r="BT207" s="201"/>
      <c r="BU207" s="201"/>
      <c r="BV207" s="201"/>
      <c r="BW207" s="201"/>
      <c r="BX207" s="201"/>
      <c r="BY207" s="201"/>
      <c r="BZ207" s="201"/>
      <c r="CA207" s="201"/>
      <c r="CB207" s="201"/>
      <c r="CC207" s="201"/>
      <c r="CD207" s="201"/>
      <c r="CE207" s="201"/>
      <c r="CF207" s="201"/>
      <c r="CG207" s="201"/>
      <c r="CH207" s="201"/>
      <c r="CI207" s="201"/>
      <c r="CJ207" s="201"/>
      <c r="CK207" s="201"/>
      <c r="CL207" s="201"/>
      <c r="CM207" s="201"/>
      <c r="CN207" s="201"/>
      <c r="CO207" s="201"/>
      <c r="CP207" s="201"/>
      <c r="CQ207" s="201"/>
      <c r="CR207" s="201"/>
      <c r="CS207" s="201"/>
      <c r="CT207" s="201"/>
      <c r="CU207" s="201"/>
      <c r="CV207" s="201"/>
      <c r="CW207" s="201"/>
      <c r="CX207" s="201"/>
      <c r="CY207" s="201"/>
      <c r="CZ207" s="201"/>
      <c r="DA207" s="201"/>
      <c r="DB207" s="201"/>
      <c r="DC207" s="201"/>
      <c r="DD207" s="201"/>
      <c r="DE207" s="201"/>
      <c r="DF207" s="201"/>
      <c r="DG207" s="201"/>
      <c r="DH207" s="201"/>
      <c r="DI207" s="201"/>
      <c r="DJ207" s="201"/>
      <c r="DK207" s="201"/>
      <c r="DL207" s="201"/>
      <c r="DM207" s="201"/>
      <c r="DN207" s="201"/>
      <c r="DO207" s="202"/>
      <c r="DP207" s="202"/>
      <c r="DQ207" s="202"/>
      <c r="DR207" s="202"/>
      <c r="DS207" s="202"/>
      <c r="DT207" s="202"/>
    </row>
    <row r="208" spans="1:124" s="224" customFormat="1" x14ac:dyDescent="0.2">
      <c r="A208" s="223"/>
      <c r="B208" s="223"/>
      <c r="C208" s="209"/>
      <c r="D208" s="210"/>
      <c r="E208" s="236"/>
      <c r="F208" s="236"/>
      <c r="G208" s="236"/>
      <c r="H208" s="236"/>
      <c r="I208" s="236"/>
      <c r="J208" s="237"/>
      <c r="K208" s="208"/>
      <c r="L208" s="208"/>
      <c r="M208" s="208"/>
      <c r="N208" s="208"/>
      <c r="O208" s="208"/>
      <c r="P208" s="208"/>
      <c r="Q208" s="208"/>
      <c r="R208" s="208"/>
      <c r="S208" s="208"/>
      <c r="T208" s="208"/>
      <c r="U208" s="208"/>
      <c r="V208" s="208"/>
      <c r="W208" s="202"/>
      <c r="X208" s="202"/>
      <c r="Y208" s="202"/>
      <c r="Z208" s="202"/>
      <c r="AA208" s="201"/>
      <c r="AB208" s="201"/>
      <c r="AC208" s="201"/>
      <c r="AD208" s="201"/>
      <c r="AE208" s="201"/>
      <c r="AF208" s="201"/>
      <c r="AG208" s="201"/>
      <c r="AH208" s="201"/>
      <c r="AI208" s="201"/>
      <c r="AJ208" s="201"/>
      <c r="AK208" s="201"/>
      <c r="AL208" s="201"/>
      <c r="AM208" s="201"/>
      <c r="AN208" s="201"/>
      <c r="AO208" s="201"/>
      <c r="AP208" s="201"/>
      <c r="AQ208" s="201"/>
      <c r="AR208" s="201"/>
      <c r="AS208" s="201"/>
      <c r="AT208" s="201"/>
      <c r="AU208" s="201"/>
      <c r="AV208" s="201"/>
      <c r="AW208" s="201"/>
      <c r="AX208" s="201"/>
      <c r="AY208" s="201"/>
      <c r="AZ208" s="201"/>
      <c r="BA208" s="201"/>
      <c r="BB208" s="201"/>
      <c r="BC208" s="201"/>
      <c r="BD208" s="201"/>
      <c r="BE208" s="201"/>
      <c r="BF208" s="201"/>
      <c r="BG208" s="201"/>
      <c r="BH208" s="201"/>
      <c r="BI208" s="201"/>
      <c r="BJ208" s="201"/>
      <c r="BK208" s="201"/>
      <c r="BL208" s="201"/>
      <c r="BM208" s="201"/>
      <c r="BN208" s="201"/>
      <c r="BO208" s="201"/>
      <c r="BP208" s="201"/>
      <c r="BQ208" s="201"/>
      <c r="BR208" s="201"/>
      <c r="BS208" s="201"/>
      <c r="BT208" s="201"/>
      <c r="BU208" s="201"/>
      <c r="BV208" s="201"/>
      <c r="BW208" s="201"/>
      <c r="BX208" s="201"/>
      <c r="BY208" s="201"/>
      <c r="BZ208" s="201"/>
      <c r="CA208" s="201"/>
      <c r="CB208" s="201"/>
      <c r="CC208" s="201"/>
      <c r="CD208" s="201"/>
      <c r="CE208" s="201"/>
      <c r="CF208" s="201"/>
      <c r="CG208" s="201"/>
      <c r="CH208" s="201"/>
      <c r="CI208" s="201"/>
      <c r="CJ208" s="201"/>
      <c r="CK208" s="201"/>
      <c r="CL208" s="201"/>
      <c r="CM208" s="201"/>
      <c r="CN208" s="201"/>
      <c r="CO208" s="201"/>
      <c r="CP208" s="201"/>
      <c r="CQ208" s="201"/>
      <c r="CR208" s="201"/>
      <c r="CS208" s="201"/>
      <c r="CT208" s="201"/>
      <c r="CU208" s="201"/>
      <c r="CV208" s="201"/>
      <c r="CW208" s="201"/>
      <c r="CX208" s="201"/>
      <c r="CY208" s="201"/>
      <c r="CZ208" s="201"/>
      <c r="DA208" s="201"/>
      <c r="DB208" s="201"/>
      <c r="DC208" s="201"/>
      <c r="DD208" s="201"/>
      <c r="DE208" s="201"/>
      <c r="DF208" s="201"/>
      <c r="DG208" s="201"/>
      <c r="DH208" s="201"/>
      <c r="DI208" s="201"/>
      <c r="DJ208" s="201"/>
      <c r="DK208" s="201"/>
      <c r="DL208" s="201"/>
      <c r="DM208" s="201"/>
      <c r="DN208" s="201"/>
      <c r="DO208" s="202"/>
      <c r="DP208" s="202"/>
      <c r="DQ208" s="202"/>
      <c r="DR208" s="202"/>
      <c r="DS208" s="202"/>
      <c r="DT208" s="202"/>
    </row>
    <row r="209" spans="1:124" s="224" customFormat="1" x14ac:dyDescent="0.2">
      <c r="A209" s="223"/>
      <c r="B209" s="223"/>
      <c r="C209" s="209"/>
      <c r="D209" s="210"/>
      <c r="E209" s="236"/>
      <c r="F209" s="236"/>
      <c r="G209" s="236"/>
      <c r="H209" s="236"/>
      <c r="I209" s="236"/>
      <c r="J209" s="237"/>
      <c r="K209" s="208"/>
      <c r="L209" s="208"/>
      <c r="M209" s="208"/>
      <c r="N209" s="208"/>
      <c r="O209" s="208"/>
      <c r="P209" s="208"/>
      <c r="Q209" s="208"/>
      <c r="R209" s="208"/>
      <c r="S209" s="208"/>
      <c r="T209" s="208"/>
      <c r="U209" s="208"/>
      <c r="V209" s="208"/>
      <c r="W209" s="202"/>
      <c r="X209" s="202"/>
      <c r="Y209" s="202"/>
      <c r="Z209" s="202"/>
      <c r="AA209" s="201"/>
      <c r="AB209" s="201"/>
      <c r="AC209" s="201"/>
      <c r="AD209" s="201"/>
      <c r="AE209" s="201"/>
      <c r="AF209" s="201"/>
      <c r="AG209" s="201"/>
      <c r="AH209" s="201"/>
      <c r="AI209" s="201"/>
      <c r="AJ209" s="201"/>
      <c r="AK209" s="201"/>
      <c r="AL209" s="201"/>
      <c r="AM209" s="201"/>
      <c r="AN209" s="201"/>
      <c r="AO209" s="201"/>
      <c r="AP209" s="201"/>
      <c r="AQ209" s="201"/>
      <c r="AR209" s="201"/>
      <c r="AS209" s="201"/>
      <c r="AT209" s="201"/>
      <c r="AU209" s="201"/>
      <c r="AV209" s="201"/>
      <c r="AW209" s="201"/>
      <c r="AX209" s="201"/>
      <c r="AY209" s="201"/>
      <c r="AZ209" s="201"/>
      <c r="BA209" s="201"/>
      <c r="BB209" s="201"/>
      <c r="BC209" s="201"/>
      <c r="BD209" s="201"/>
      <c r="BE209" s="201"/>
      <c r="BF209" s="201"/>
      <c r="BG209" s="201"/>
      <c r="BH209" s="201"/>
      <c r="BI209" s="201"/>
      <c r="BJ209" s="201"/>
      <c r="BK209" s="201"/>
      <c r="BL209" s="201"/>
      <c r="BM209" s="201"/>
      <c r="BN209" s="201"/>
      <c r="BO209" s="201"/>
      <c r="BP209" s="201"/>
      <c r="BQ209" s="201"/>
      <c r="BR209" s="201"/>
      <c r="BS209" s="201"/>
      <c r="BT209" s="201"/>
      <c r="BU209" s="201"/>
      <c r="BV209" s="201"/>
      <c r="BW209" s="201"/>
      <c r="BX209" s="201"/>
      <c r="BY209" s="201"/>
      <c r="BZ209" s="201"/>
      <c r="CA209" s="201"/>
      <c r="CB209" s="201"/>
      <c r="CC209" s="201"/>
      <c r="CD209" s="201"/>
      <c r="CE209" s="201"/>
      <c r="CF209" s="201"/>
      <c r="CG209" s="201"/>
      <c r="CH209" s="201"/>
      <c r="CI209" s="201"/>
      <c r="CJ209" s="201"/>
      <c r="CK209" s="201"/>
      <c r="CL209" s="201"/>
      <c r="CM209" s="201"/>
      <c r="CN209" s="201"/>
      <c r="CO209" s="201"/>
      <c r="CP209" s="201"/>
      <c r="CQ209" s="201"/>
      <c r="CR209" s="201"/>
      <c r="CS209" s="201"/>
      <c r="CT209" s="201"/>
      <c r="CU209" s="201"/>
      <c r="CV209" s="201"/>
      <c r="CW209" s="201"/>
      <c r="CX209" s="201"/>
      <c r="CY209" s="201"/>
      <c r="CZ209" s="201"/>
      <c r="DA209" s="201"/>
      <c r="DB209" s="201"/>
      <c r="DC209" s="201"/>
      <c r="DD209" s="201"/>
      <c r="DE209" s="201"/>
      <c r="DF209" s="201"/>
      <c r="DG209" s="201"/>
      <c r="DH209" s="201"/>
      <c r="DI209" s="201"/>
      <c r="DJ209" s="201"/>
      <c r="DK209" s="201"/>
      <c r="DL209" s="201"/>
      <c r="DM209" s="201"/>
      <c r="DN209" s="201"/>
      <c r="DO209" s="202"/>
      <c r="DP209" s="202"/>
      <c r="DQ209" s="202"/>
      <c r="DR209" s="202"/>
      <c r="DS209" s="202"/>
      <c r="DT209" s="202"/>
    </row>
    <row r="210" spans="1:124" s="224" customFormat="1" x14ac:dyDescent="0.2">
      <c r="A210" s="223"/>
      <c r="B210" s="223"/>
      <c r="C210" s="209"/>
      <c r="D210" s="210"/>
      <c r="E210" s="236"/>
      <c r="F210" s="236"/>
      <c r="G210" s="236"/>
      <c r="H210" s="236"/>
      <c r="I210" s="236"/>
      <c r="J210" s="237"/>
      <c r="K210" s="208"/>
      <c r="L210" s="208"/>
      <c r="M210" s="208"/>
      <c r="N210" s="208"/>
      <c r="O210" s="208"/>
      <c r="P210" s="208"/>
      <c r="Q210" s="208"/>
      <c r="R210" s="208"/>
      <c r="S210" s="208"/>
      <c r="T210" s="208"/>
      <c r="U210" s="208"/>
      <c r="V210" s="208"/>
      <c r="W210" s="202"/>
      <c r="X210" s="202"/>
      <c r="Y210" s="202"/>
      <c r="Z210" s="202"/>
      <c r="AA210" s="201"/>
      <c r="AB210" s="201"/>
      <c r="AC210" s="201"/>
      <c r="AD210" s="201"/>
      <c r="AE210" s="201"/>
      <c r="AF210" s="201"/>
      <c r="AG210" s="201"/>
      <c r="AH210" s="201"/>
      <c r="AI210" s="201"/>
      <c r="AJ210" s="201"/>
      <c r="AK210" s="201"/>
      <c r="AL210" s="201"/>
      <c r="AM210" s="201"/>
      <c r="AN210" s="201"/>
      <c r="AO210" s="201"/>
      <c r="AP210" s="201"/>
      <c r="AQ210" s="201"/>
      <c r="AR210" s="201"/>
      <c r="AS210" s="201"/>
      <c r="AT210" s="201"/>
      <c r="AU210" s="201"/>
      <c r="AV210" s="201"/>
      <c r="AW210" s="201"/>
      <c r="AX210" s="201"/>
      <c r="AY210" s="201"/>
      <c r="AZ210" s="201"/>
      <c r="BA210" s="201"/>
      <c r="BB210" s="201"/>
      <c r="BC210" s="201"/>
      <c r="BD210" s="201"/>
      <c r="BE210" s="201"/>
      <c r="BF210" s="201"/>
      <c r="BG210" s="201"/>
      <c r="BH210" s="201"/>
      <c r="BI210" s="201"/>
      <c r="BJ210" s="201"/>
      <c r="BK210" s="201"/>
      <c r="BL210" s="201"/>
      <c r="BM210" s="201"/>
      <c r="BN210" s="201"/>
      <c r="BO210" s="201"/>
      <c r="BP210" s="201"/>
      <c r="BQ210" s="201"/>
      <c r="BR210" s="201"/>
      <c r="BS210" s="201"/>
      <c r="BT210" s="201"/>
      <c r="BU210" s="201"/>
      <c r="BV210" s="201"/>
      <c r="BW210" s="201"/>
      <c r="BX210" s="201"/>
      <c r="BY210" s="201"/>
      <c r="BZ210" s="201"/>
      <c r="CA210" s="201"/>
      <c r="CB210" s="201"/>
      <c r="CC210" s="201"/>
      <c r="CD210" s="201"/>
      <c r="CE210" s="201"/>
      <c r="CF210" s="201"/>
      <c r="CG210" s="201"/>
      <c r="CH210" s="201"/>
      <c r="CI210" s="201"/>
      <c r="CJ210" s="201"/>
      <c r="CK210" s="201"/>
      <c r="CL210" s="201"/>
      <c r="CM210" s="201"/>
      <c r="CN210" s="201"/>
      <c r="CO210" s="201"/>
      <c r="CP210" s="201"/>
      <c r="CQ210" s="201"/>
      <c r="CR210" s="201"/>
      <c r="CS210" s="201"/>
      <c r="CT210" s="201"/>
      <c r="CU210" s="201"/>
      <c r="CV210" s="201"/>
      <c r="CW210" s="201"/>
      <c r="CX210" s="201"/>
      <c r="CY210" s="201"/>
      <c r="CZ210" s="201"/>
      <c r="DA210" s="201"/>
      <c r="DB210" s="201"/>
      <c r="DC210" s="201"/>
      <c r="DD210" s="201"/>
      <c r="DE210" s="201"/>
      <c r="DF210" s="201"/>
      <c r="DG210" s="201"/>
      <c r="DH210" s="201"/>
      <c r="DI210" s="201"/>
      <c r="DJ210" s="201"/>
      <c r="DK210" s="201"/>
      <c r="DL210" s="201"/>
      <c r="DM210" s="201"/>
      <c r="DN210" s="201"/>
      <c r="DO210" s="202"/>
      <c r="DP210" s="202"/>
      <c r="DQ210" s="202"/>
      <c r="DR210" s="202"/>
      <c r="DS210" s="202"/>
      <c r="DT210" s="202"/>
    </row>
    <row r="211" spans="1:124" s="224" customFormat="1" x14ac:dyDescent="0.2">
      <c r="A211" s="223"/>
      <c r="B211" s="223"/>
      <c r="C211" s="209"/>
      <c r="D211" s="210"/>
      <c r="E211" s="236"/>
      <c r="F211" s="236"/>
      <c r="G211" s="236"/>
      <c r="H211" s="236"/>
      <c r="I211" s="236"/>
      <c r="J211" s="237"/>
      <c r="K211" s="208"/>
      <c r="L211" s="208"/>
      <c r="M211" s="208"/>
      <c r="N211" s="208"/>
      <c r="O211" s="208"/>
      <c r="P211" s="208"/>
      <c r="Q211" s="208"/>
      <c r="R211" s="208"/>
      <c r="S211" s="208"/>
      <c r="T211" s="208"/>
      <c r="U211" s="208"/>
      <c r="V211" s="208"/>
      <c r="W211" s="202"/>
      <c r="X211" s="202"/>
      <c r="Y211" s="202"/>
      <c r="Z211" s="202"/>
      <c r="AA211" s="201"/>
      <c r="AB211" s="201"/>
      <c r="AC211" s="201"/>
      <c r="AD211" s="201"/>
      <c r="AE211" s="201"/>
      <c r="AF211" s="201"/>
      <c r="AG211" s="201"/>
      <c r="AH211" s="201"/>
      <c r="AI211" s="201"/>
      <c r="AJ211" s="201"/>
      <c r="AK211" s="201"/>
      <c r="AL211" s="201"/>
      <c r="AM211" s="201"/>
      <c r="AN211" s="201"/>
      <c r="AO211" s="201"/>
      <c r="AP211" s="201"/>
      <c r="AQ211" s="201"/>
      <c r="AR211" s="201"/>
      <c r="AS211" s="201"/>
      <c r="AT211" s="201"/>
      <c r="AU211" s="201"/>
      <c r="AV211" s="201"/>
      <c r="AW211" s="201"/>
      <c r="AX211" s="201"/>
      <c r="AY211" s="201"/>
      <c r="AZ211" s="201"/>
      <c r="BA211" s="201"/>
      <c r="BB211" s="201"/>
      <c r="BC211" s="201"/>
      <c r="BD211" s="201"/>
      <c r="BE211" s="201"/>
      <c r="BF211" s="201"/>
      <c r="BG211" s="201"/>
      <c r="BH211" s="201"/>
      <c r="BI211" s="201"/>
      <c r="BJ211" s="201"/>
      <c r="BK211" s="201"/>
      <c r="BL211" s="201"/>
      <c r="BM211" s="201"/>
      <c r="BN211" s="201"/>
      <c r="BO211" s="201"/>
      <c r="BP211" s="201"/>
      <c r="BQ211" s="201"/>
      <c r="BR211" s="201"/>
      <c r="BS211" s="201"/>
      <c r="BT211" s="201"/>
      <c r="BU211" s="201"/>
      <c r="BV211" s="201"/>
      <c r="BW211" s="201"/>
      <c r="BX211" s="201"/>
      <c r="BY211" s="201"/>
      <c r="BZ211" s="201"/>
      <c r="CA211" s="201"/>
      <c r="CB211" s="201"/>
      <c r="CC211" s="201"/>
      <c r="CD211" s="201"/>
      <c r="CE211" s="201"/>
      <c r="CF211" s="201"/>
      <c r="CG211" s="201"/>
      <c r="CH211" s="201"/>
      <c r="CI211" s="201"/>
      <c r="CJ211" s="201"/>
      <c r="CK211" s="201"/>
      <c r="CL211" s="201"/>
      <c r="CM211" s="201"/>
      <c r="CN211" s="201"/>
      <c r="CO211" s="201"/>
      <c r="CP211" s="201"/>
      <c r="CQ211" s="201"/>
      <c r="CR211" s="201"/>
      <c r="CS211" s="201"/>
      <c r="CT211" s="201"/>
      <c r="CU211" s="201"/>
      <c r="CV211" s="201"/>
      <c r="CW211" s="201"/>
      <c r="CX211" s="201"/>
      <c r="CY211" s="201"/>
      <c r="CZ211" s="201"/>
      <c r="DA211" s="201"/>
      <c r="DB211" s="201"/>
      <c r="DC211" s="201"/>
      <c r="DD211" s="201"/>
      <c r="DE211" s="201"/>
      <c r="DF211" s="201"/>
      <c r="DG211" s="201"/>
      <c r="DH211" s="201"/>
      <c r="DI211" s="201"/>
      <c r="DJ211" s="201"/>
      <c r="DK211" s="201"/>
      <c r="DL211" s="201"/>
      <c r="DM211" s="201"/>
      <c r="DN211" s="201"/>
      <c r="DO211" s="202"/>
      <c r="DP211" s="202"/>
      <c r="DQ211" s="202"/>
      <c r="DR211" s="202"/>
      <c r="DS211" s="202"/>
      <c r="DT211" s="202"/>
    </row>
    <row r="212" spans="1:124" s="224" customFormat="1" x14ac:dyDescent="0.2">
      <c r="A212" s="223"/>
      <c r="B212" s="223"/>
      <c r="C212" s="209"/>
      <c r="D212" s="210"/>
      <c r="E212" s="236"/>
      <c r="F212" s="236"/>
      <c r="G212" s="236"/>
      <c r="H212" s="236"/>
      <c r="I212" s="236"/>
      <c r="J212" s="237"/>
      <c r="K212" s="208"/>
      <c r="L212" s="208"/>
      <c r="M212" s="208"/>
      <c r="N212" s="208"/>
      <c r="O212" s="208"/>
      <c r="P212" s="208"/>
      <c r="Q212" s="208"/>
      <c r="R212" s="208"/>
      <c r="S212" s="208"/>
      <c r="T212" s="208"/>
      <c r="U212" s="208"/>
      <c r="V212" s="208"/>
      <c r="W212" s="202"/>
      <c r="X212" s="202"/>
      <c r="Y212" s="202"/>
      <c r="Z212" s="202"/>
      <c r="AA212" s="201"/>
      <c r="AB212" s="201"/>
      <c r="AC212" s="201"/>
      <c r="AD212" s="201"/>
      <c r="AE212" s="201"/>
      <c r="AF212" s="201"/>
      <c r="AG212" s="201"/>
      <c r="AH212" s="201"/>
      <c r="AI212" s="201"/>
      <c r="AJ212" s="201"/>
      <c r="AK212" s="201"/>
      <c r="AL212" s="201"/>
      <c r="AM212" s="201"/>
      <c r="AN212" s="201"/>
      <c r="AO212" s="201"/>
      <c r="AP212" s="201"/>
      <c r="AQ212" s="201"/>
      <c r="AR212" s="201"/>
      <c r="AS212" s="201"/>
      <c r="AT212" s="201"/>
      <c r="AU212" s="201"/>
      <c r="AV212" s="201"/>
      <c r="AW212" s="201"/>
      <c r="AX212" s="201"/>
      <c r="AY212" s="201"/>
      <c r="AZ212" s="201"/>
      <c r="BA212" s="201"/>
      <c r="BB212" s="201"/>
      <c r="BC212" s="201"/>
      <c r="BD212" s="201"/>
      <c r="BE212" s="201"/>
      <c r="BF212" s="201"/>
      <c r="BG212" s="201"/>
      <c r="BH212" s="201"/>
      <c r="BI212" s="201"/>
      <c r="BJ212" s="201"/>
      <c r="BK212" s="201"/>
      <c r="BL212" s="201"/>
      <c r="BM212" s="201"/>
      <c r="BN212" s="201"/>
      <c r="BO212" s="201"/>
      <c r="BP212" s="201"/>
      <c r="BQ212" s="201"/>
      <c r="BR212" s="201"/>
      <c r="BS212" s="201"/>
      <c r="BT212" s="201"/>
      <c r="BU212" s="201"/>
      <c r="BV212" s="201"/>
      <c r="BW212" s="201"/>
      <c r="BX212" s="201"/>
      <c r="BY212" s="201"/>
      <c r="BZ212" s="201"/>
      <c r="CA212" s="201"/>
      <c r="CB212" s="201"/>
      <c r="CC212" s="201"/>
      <c r="CD212" s="201"/>
      <c r="CE212" s="201"/>
      <c r="CF212" s="201"/>
      <c r="CG212" s="201"/>
      <c r="CH212" s="201"/>
      <c r="CI212" s="201"/>
      <c r="CJ212" s="201"/>
      <c r="CK212" s="201"/>
      <c r="CL212" s="201"/>
      <c r="CM212" s="201"/>
      <c r="CN212" s="201"/>
      <c r="CO212" s="201"/>
      <c r="CP212" s="201"/>
      <c r="CQ212" s="201"/>
      <c r="CR212" s="201"/>
      <c r="CS212" s="201"/>
      <c r="CT212" s="201"/>
      <c r="CU212" s="201"/>
      <c r="CV212" s="201"/>
      <c r="CW212" s="201"/>
      <c r="CX212" s="201"/>
      <c r="CY212" s="201"/>
      <c r="CZ212" s="201"/>
      <c r="DA212" s="201"/>
      <c r="DB212" s="201"/>
      <c r="DC212" s="201"/>
      <c r="DD212" s="201"/>
      <c r="DE212" s="201"/>
      <c r="DF212" s="201"/>
      <c r="DG212" s="201"/>
      <c r="DH212" s="201"/>
      <c r="DI212" s="201"/>
      <c r="DJ212" s="201"/>
      <c r="DK212" s="201"/>
      <c r="DL212" s="201"/>
      <c r="DM212" s="201"/>
      <c r="DN212" s="201"/>
      <c r="DO212" s="202"/>
      <c r="DP212" s="202"/>
      <c r="DQ212" s="202"/>
      <c r="DR212" s="202"/>
      <c r="DS212" s="202"/>
      <c r="DT212" s="202"/>
    </row>
    <row r="213" spans="1:124" s="224" customFormat="1" x14ac:dyDescent="0.2">
      <c r="A213" s="223"/>
      <c r="B213" s="223"/>
      <c r="C213" s="209"/>
      <c r="D213" s="210"/>
      <c r="E213" s="236"/>
      <c r="F213" s="236"/>
      <c r="G213" s="236"/>
      <c r="H213" s="236"/>
      <c r="I213" s="236"/>
      <c r="J213" s="237"/>
      <c r="K213" s="208"/>
      <c r="L213" s="208"/>
      <c r="M213" s="208"/>
      <c r="N213" s="208"/>
      <c r="O213" s="208"/>
      <c r="P213" s="208"/>
      <c r="Q213" s="208"/>
      <c r="R213" s="208"/>
      <c r="S213" s="208"/>
      <c r="T213" s="208"/>
      <c r="U213" s="208"/>
      <c r="V213" s="208"/>
      <c r="W213" s="202"/>
      <c r="X213" s="202"/>
      <c r="Y213" s="202"/>
      <c r="Z213" s="202"/>
      <c r="AA213" s="201"/>
      <c r="AB213" s="201"/>
      <c r="AC213" s="201"/>
      <c r="AD213" s="201"/>
      <c r="AE213" s="201"/>
      <c r="AF213" s="201"/>
      <c r="AG213" s="201"/>
      <c r="AH213" s="201"/>
      <c r="AI213" s="201"/>
      <c r="AJ213" s="201"/>
      <c r="AK213" s="201"/>
      <c r="AL213" s="201"/>
      <c r="AM213" s="201"/>
      <c r="AN213" s="201"/>
      <c r="AO213" s="201"/>
      <c r="AP213" s="201"/>
      <c r="AQ213" s="201"/>
      <c r="AR213" s="201"/>
      <c r="AS213" s="201"/>
      <c r="AT213" s="201"/>
      <c r="AU213" s="201"/>
      <c r="AV213" s="201"/>
      <c r="AW213" s="201"/>
      <c r="AX213" s="201"/>
      <c r="AY213" s="201"/>
      <c r="AZ213" s="201"/>
      <c r="BA213" s="201"/>
      <c r="BB213" s="201"/>
      <c r="BC213" s="201"/>
      <c r="BD213" s="201"/>
      <c r="BE213" s="201"/>
      <c r="BF213" s="201"/>
      <c r="BG213" s="201"/>
      <c r="BH213" s="201"/>
      <c r="BI213" s="201"/>
      <c r="BJ213" s="201"/>
      <c r="BK213" s="201"/>
      <c r="BL213" s="201"/>
      <c r="BM213" s="201"/>
      <c r="BN213" s="201"/>
      <c r="BO213" s="201"/>
      <c r="BP213" s="201"/>
      <c r="BQ213" s="201"/>
      <c r="BR213" s="201"/>
      <c r="BS213" s="201"/>
      <c r="BT213" s="201"/>
      <c r="BU213" s="201"/>
      <c r="BV213" s="201"/>
      <c r="BW213" s="201"/>
      <c r="BX213" s="201"/>
      <c r="BY213" s="201"/>
      <c r="BZ213" s="201"/>
      <c r="CA213" s="201"/>
      <c r="CB213" s="201"/>
      <c r="CC213" s="201"/>
      <c r="CD213" s="201"/>
      <c r="CE213" s="201"/>
      <c r="CF213" s="201"/>
      <c r="CG213" s="201"/>
      <c r="CH213" s="201"/>
      <c r="CI213" s="201"/>
      <c r="CJ213" s="201"/>
      <c r="CK213" s="201"/>
      <c r="CL213" s="201"/>
      <c r="CM213" s="201"/>
      <c r="CN213" s="201"/>
      <c r="CO213" s="201"/>
      <c r="CP213" s="201"/>
      <c r="CQ213" s="201"/>
      <c r="CR213" s="201"/>
      <c r="CS213" s="201"/>
      <c r="CT213" s="201"/>
      <c r="CU213" s="201"/>
      <c r="CV213" s="201"/>
      <c r="CW213" s="201"/>
      <c r="CX213" s="201"/>
      <c r="CY213" s="201"/>
      <c r="CZ213" s="201"/>
      <c r="DA213" s="201"/>
      <c r="DB213" s="201"/>
      <c r="DC213" s="201"/>
      <c r="DD213" s="201"/>
      <c r="DE213" s="201"/>
      <c r="DF213" s="201"/>
      <c r="DG213" s="201"/>
      <c r="DH213" s="201"/>
      <c r="DI213" s="201"/>
      <c r="DJ213" s="201"/>
      <c r="DK213" s="201"/>
      <c r="DL213" s="201"/>
      <c r="DM213" s="201"/>
      <c r="DN213" s="201"/>
      <c r="DO213" s="202"/>
      <c r="DP213" s="202"/>
      <c r="DQ213" s="202"/>
      <c r="DR213" s="202"/>
      <c r="DS213" s="202"/>
      <c r="DT213" s="202"/>
    </row>
    <row r="214" spans="1:124" s="224" customFormat="1" x14ac:dyDescent="0.2">
      <c r="A214" s="223"/>
      <c r="B214" s="223"/>
      <c r="C214" s="209"/>
      <c r="D214" s="210"/>
      <c r="E214" s="236"/>
      <c r="F214" s="236"/>
      <c r="G214" s="236"/>
      <c r="H214" s="236"/>
      <c r="I214" s="236"/>
      <c r="J214" s="237"/>
      <c r="K214" s="208"/>
      <c r="L214" s="208"/>
      <c r="M214" s="208"/>
      <c r="N214" s="208"/>
      <c r="O214" s="208"/>
      <c r="P214" s="208"/>
      <c r="Q214" s="208"/>
      <c r="R214" s="208"/>
      <c r="S214" s="208"/>
      <c r="T214" s="208"/>
      <c r="U214" s="208"/>
      <c r="V214" s="208"/>
      <c r="W214" s="202"/>
      <c r="X214" s="202"/>
      <c r="Y214" s="202"/>
      <c r="Z214" s="202"/>
      <c r="AA214" s="201"/>
      <c r="AB214" s="201"/>
      <c r="AC214" s="201"/>
      <c r="AD214" s="201"/>
      <c r="AE214" s="201"/>
      <c r="AF214" s="201"/>
      <c r="AG214" s="201"/>
      <c r="AH214" s="201"/>
      <c r="AI214" s="201"/>
      <c r="AJ214" s="201"/>
      <c r="AK214" s="201"/>
      <c r="AL214" s="201"/>
      <c r="AM214" s="201"/>
      <c r="AN214" s="201"/>
      <c r="AO214" s="201"/>
      <c r="AP214" s="201"/>
      <c r="AQ214" s="201"/>
      <c r="AR214" s="201"/>
      <c r="AS214" s="201"/>
      <c r="AT214" s="201"/>
      <c r="AU214" s="201"/>
      <c r="AV214" s="201"/>
      <c r="AW214" s="201"/>
      <c r="AX214" s="201"/>
      <c r="AY214" s="201"/>
      <c r="AZ214" s="201"/>
      <c r="BA214" s="201"/>
      <c r="BB214" s="201"/>
      <c r="BC214" s="201"/>
      <c r="BD214" s="201"/>
      <c r="BE214" s="201"/>
      <c r="BF214" s="201"/>
      <c r="BG214" s="201"/>
      <c r="BH214" s="201"/>
      <c r="BI214" s="201"/>
      <c r="BJ214" s="201"/>
      <c r="BK214" s="201"/>
      <c r="BL214" s="201"/>
      <c r="BM214" s="201"/>
      <c r="BN214" s="201"/>
      <c r="BO214" s="201"/>
      <c r="BP214" s="201"/>
      <c r="BQ214" s="201"/>
      <c r="BR214" s="201"/>
      <c r="BS214" s="201"/>
      <c r="BT214" s="201"/>
      <c r="BU214" s="201"/>
      <c r="BV214" s="201"/>
      <c r="BW214" s="201"/>
      <c r="BX214" s="201"/>
      <c r="BY214" s="201"/>
      <c r="BZ214" s="201"/>
      <c r="CA214" s="201"/>
      <c r="CB214" s="201"/>
      <c r="CC214" s="201"/>
      <c r="CD214" s="201"/>
      <c r="CE214" s="201"/>
      <c r="CF214" s="201"/>
      <c r="CG214" s="201"/>
      <c r="CH214" s="201"/>
      <c r="CI214" s="201"/>
      <c r="CJ214" s="201"/>
      <c r="CK214" s="201"/>
      <c r="CL214" s="201"/>
      <c r="CM214" s="201"/>
      <c r="CN214" s="201"/>
      <c r="CO214" s="201"/>
      <c r="CP214" s="201"/>
      <c r="CQ214" s="201"/>
      <c r="CR214" s="201"/>
      <c r="CS214" s="201"/>
      <c r="CT214" s="201"/>
      <c r="CU214" s="201"/>
      <c r="CV214" s="201"/>
      <c r="CW214" s="201"/>
      <c r="CX214" s="201"/>
      <c r="CY214" s="201"/>
      <c r="CZ214" s="201"/>
      <c r="DA214" s="201"/>
      <c r="DB214" s="201"/>
      <c r="DC214" s="201"/>
      <c r="DD214" s="201"/>
      <c r="DE214" s="201"/>
      <c r="DF214" s="201"/>
      <c r="DG214" s="201"/>
      <c r="DH214" s="201"/>
      <c r="DI214" s="201"/>
      <c r="DJ214" s="201"/>
      <c r="DK214" s="201"/>
      <c r="DL214" s="201"/>
      <c r="DM214" s="201"/>
      <c r="DN214" s="201"/>
      <c r="DO214" s="202"/>
      <c r="DP214" s="202"/>
      <c r="DQ214" s="202"/>
      <c r="DR214" s="202"/>
      <c r="DS214" s="202"/>
      <c r="DT214" s="202"/>
    </row>
    <row r="215" spans="1:124" s="224" customFormat="1" x14ac:dyDescent="0.2">
      <c r="A215" s="223"/>
      <c r="B215" s="223"/>
      <c r="C215" s="209"/>
      <c r="D215" s="210"/>
      <c r="E215" s="236"/>
      <c r="F215" s="236"/>
      <c r="G215" s="236"/>
      <c r="H215" s="236"/>
      <c r="I215" s="236"/>
      <c r="J215" s="237"/>
      <c r="K215" s="208"/>
      <c r="L215" s="208"/>
      <c r="M215" s="208"/>
      <c r="N215" s="208"/>
      <c r="O215" s="208"/>
      <c r="P215" s="208"/>
      <c r="Q215" s="208"/>
      <c r="R215" s="208"/>
      <c r="S215" s="208"/>
      <c r="T215" s="208"/>
      <c r="U215" s="208"/>
      <c r="V215" s="208"/>
      <c r="W215" s="202"/>
      <c r="X215" s="202"/>
      <c r="Y215" s="202"/>
      <c r="Z215" s="202"/>
      <c r="AA215" s="201"/>
      <c r="AB215" s="201"/>
      <c r="AC215" s="201"/>
      <c r="AD215" s="201"/>
      <c r="AE215" s="201"/>
      <c r="AF215" s="201"/>
      <c r="AG215" s="201"/>
      <c r="AH215" s="201"/>
      <c r="AI215" s="201"/>
      <c r="AJ215" s="201"/>
      <c r="AK215" s="201"/>
      <c r="AL215" s="201"/>
      <c r="AM215" s="201"/>
      <c r="AN215" s="201"/>
      <c r="AO215" s="201"/>
      <c r="AP215" s="201"/>
      <c r="AQ215" s="201"/>
      <c r="AR215" s="201"/>
      <c r="AS215" s="201"/>
      <c r="AT215" s="201"/>
      <c r="AU215" s="201"/>
      <c r="AV215" s="201"/>
      <c r="AW215" s="201"/>
      <c r="AX215" s="201"/>
      <c r="AY215" s="201"/>
      <c r="AZ215" s="201"/>
      <c r="BA215" s="201"/>
      <c r="BB215" s="201"/>
      <c r="BC215" s="201"/>
      <c r="BD215" s="201"/>
      <c r="BE215" s="201"/>
      <c r="BF215" s="201"/>
      <c r="BG215" s="201"/>
      <c r="BH215" s="201"/>
      <c r="BI215" s="201"/>
      <c r="BJ215" s="201"/>
      <c r="BK215" s="201"/>
      <c r="BL215" s="201"/>
      <c r="BM215" s="201"/>
      <c r="BN215" s="201"/>
      <c r="BO215" s="201"/>
      <c r="BP215" s="201"/>
      <c r="BQ215" s="201"/>
      <c r="BR215" s="201"/>
      <c r="BS215" s="201"/>
      <c r="BT215" s="201"/>
      <c r="BU215" s="201"/>
      <c r="BV215" s="201"/>
      <c r="BW215" s="201"/>
      <c r="BX215" s="201"/>
      <c r="BY215" s="201"/>
      <c r="BZ215" s="201"/>
      <c r="CA215" s="201"/>
      <c r="CB215" s="201"/>
      <c r="CC215" s="201"/>
      <c r="CD215" s="201"/>
      <c r="CE215" s="201"/>
      <c r="CF215" s="201"/>
      <c r="CG215" s="201"/>
      <c r="CH215" s="201"/>
      <c r="CI215" s="201"/>
      <c r="CJ215" s="201"/>
      <c r="CK215" s="201"/>
      <c r="CL215" s="201"/>
      <c r="CM215" s="201"/>
      <c r="CN215" s="201"/>
      <c r="CO215" s="201"/>
      <c r="CP215" s="201"/>
      <c r="CQ215" s="201"/>
      <c r="CR215" s="201"/>
      <c r="CS215" s="201"/>
      <c r="CT215" s="201"/>
      <c r="CU215" s="201"/>
      <c r="CV215" s="201"/>
      <c r="CW215" s="201"/>
      <c r="CX215" s="201"/>
      <c r="CY215" s="201"/>
      <c r="CZ215" s="201"/>
      <c r="DA215" s="201"/>
      <c r="DB215" s="201"/>
      <c r="DC215" s="201"/>
      <c r="DD215" s="201"/>
      <c r="DE215" s="201"/>
      <c r="DF215" s="201"/>
      <c r="DG215" s="201"/>
      <c r="DH215" s="201"/>
      <c r="DI215" s="201"/>
      <c r="DJ215" s="201"/>
      <c r="DK215" s="201"/>
      <c r="DL215" s="201"/>
      <c r="DM215" s="201"/>
      <c r="DN215" s="201"/>
      <c r="DO215" s="202"/>
      <c r="DP215" s="202"/>
      <c r="DQ215" s="202"/>
      <c r="DR215" s="202"/>
      <c r="DS215" s="202"/>
      <c r="DT215" s="202"/>
    </row>
    <row r="216" spans="1:124" s="224" customFormat="1" x14ac:dyDescent="0.2">
      <c r="A216" s="223"/>
      <c r="B216" s="223"/>
      <c r="C216" s="209"/>
      <c r="D216" s="210"/>
      <c r="E216" s="236"/>
      <c r="F216" s="236"/>
      <c r="G216" s="236"/>
      <c r="H216" s="236"/>
      <c r="I216" s="236"/>
      <c r="J216" s="237"/>
      <c r="K216" s="208"/>
      <c r="L216" s="208"/>
      <c r="M216" s="208"/>
      <c r="N216" s="208"/>
      <c r="O216" s="208"/>
      <c r="P216" s="208"/>
      <c r="Q216" s="208"/>
      <c r="R216" s="208"/>
      <c r="S216" s="208"/>
      <c r="T216" s="208"/>
      <c r="U216" s="208"/>
      <c r="V216" s="208"/>
      <c r="W216" s="202"/>
      <c r="X216" s="202"/>
      <c r="Y216" s="202"/>
      <c r="Z216" s="202"/>
      <c r="AA216" s="201"/>
      <c r="AB216" s="201"/>
      <c r="AC216" s="201"/>
      <c r="AD216" s="201"/>
      <c r="AE216" s="201"/>
      <c r="AF216" s="201"/>
      <c r="AG216" s="201"/>
      <c r="AH216" s="201"/>
      <c r="AI216" s="201"/>
      <c r="AJ216" s="201"/>
      <c r="AK216" s="201"/>
      <c r="AL216" s="201"/>
      <c r="AM216" s="201"/>
      <c r="AN216" s="201"/>
      <c r="AO216" s="201"/>
      <c r="AP216" s="201"/>
      <c r="AQ216" s="201"/>
      <c r="AR216" s="201"/>
      <c r="AS216" s="201"/>
      <c r="AT216" s="201"/>
      <c r="AU216" s="201"/>
      <c r="AV216" s="201"/>
      <c r="AW216" s="201"/>
      <c r="AX216" s="201"/>
      <c r="AY216" s="201"/>
      <c r="AZ216" s="201"/>
      <c r="BA216" s="201"/>
      <c r="BB216" s="201"/>
      <c r="BC216" s="201"/>
      <c r="BD216" s="201"/>
      <c r="BE216" s="201"/>
      <c r="BF216" s="201"/>
      <c r="BG216" s="201"/>
      <c r="BH216" s="201"/>
      <c r="BI216" s="201"/>
      <c r="BJ216" s="201"/>
      <c r="BK216" s="201"/>
      <c r="BL216" s="201"/>
      <c r="BM216" s="201"/>
      <c r="BN216" s="201"/>
      <c r="BO216" s="201"/>
      <c r="BP216" s="201"/>
      <c r="BQ216" s="201"/>
      <c r="BR216" s="201"/>
      <c r="BS216" s="201"/>
      <c r="BT216" s="201"/>
      <c r="BU216" s="201"/>
      <c r="BV216" s="201"/>
      <c r="BW216" s="201"/>
      <c r="BX216" s="201"/>
      <c r="BY216" s="201"/>
      <c r="BZ216" s="201"/>
      <c r="CA216" s="201"/>
      <c r="CB216" s="201"/>
      <c r="CC216" s="201"/>
      <c r="CD216" s="201"/>
      <c r="CE216" s="201"/>
      <c r="CF216" s="201"/>
      <c r="CG216" s="201"/>
      <c r="CH216" s="201"/>
      <c r="CI216" s="201"/>
      <c r="CJ216" s="201"/>
      <c r="CK216" s="201"/>
      <c r="CL216" s="201"/>
      <c r="CM216" s="201"/>
      <c r="CN216" s="201"/>
      <c r="CO216" s="201"/>
      <c r="CP216" s="201"/>
      <c r="CQ216" s="201"/>
      <c r="CR216" s="201"/>
      <c r="CS216" s="201"/>
      <c r="CT216" s="201"/>
      <c r="CU216" s="201"/>
      <c r="CV216" s="201"/>
      <c r="CW216" s="201"/>
      <c r="CX216" s="201"/>
      <c r="CY216" s="201"/>
      <c r="CZ216" s="201"/>
      <c r="DA216" s="201"/>
      <c r="DB216" s="201"/>
      <c r="DC216" s="201"/>
      <c r="DD216" s="201"/>
      <c r="DE216" s="201"/>
      <c r="DF216" s="201"/>
      <c r="DG216" s="201"/>
      <c r="DH216" s="201"/>
      <c r="DI216" s="201"/>
      <c r="DJ216" s="201"/>
      <c r="DK216" s="201"/>
      <c r="DL216" s="201"/>
      <c r="DM216" s="201"/>
      <c r="DN216" s="201"/>
      <c r="DO216" s="202"/>
      <c r="DP216" s="202"/>
      <c r="DQ216" s="202"/>
      <c r="DR216" s="202"/>
      <c r="DS216" s="202"/>
      <c r="DT216" s="202"/>
    </row>
    <row r="217" spans="1:124" s="224" customFormat="1" x14ac:dyDescent="0.2">
      <c r="A217" s="223"/>
      <c r="B217" s="223"/>
      <c r="C217" s="209"/>
      <c r="D217" s="210"/>
      <c r="E217" s="236"/>
      <c r="F217" s="236"/>
      <c r="G217" s="236"/>
      <c r="H217" s="236"/>
      <c r="I217" s="236"/>
      <c r="J217" s="237"/>
      <c r="K217" s="208"/>
      <c r="L217" s="208"/>
      <c r="M217" s="208"/>
      <c r="N217" s="208"/>
      <c r="O217" s="208"/>
      <c r="P217" s="208"/>
      <c r="Q217" s="208"/>
      <c r="R217" s="208"/>
      <c r="S217" s="208"/>
      <c r="T217" s="208"/>
      <c r="U217" s="208"/>
      <c r="V217" s="208"/>
      <c r="W217" s="202"/>
      <c r="X217" s="202"/>
      <c r="Y217" s="202"/>
      <c r="Z217" s="202"/>
      <c r="AA217" s="201"/>
      <c r="AB217" s="201"/>
      <c r="AC217" s="201"/>
      <c r="AD217" s="201"/>
      <c r="AE217" s="201"/>
      <c r="AF217" s="201"/>
      <c r="AG217" s="201"/>
      <c r="AH217" s="201"/>
      <c r="AI217" s="201"/>
      <c r="AJ217" s="201"/>
      <c r="AK217" s="201"/>
      <c r="AL217" s="201"/>
      <c r="AM217" s="201"/>
      <c r="AN217" s="201"/>
      <c r="AO217" s="201"/>
      <c r="AP217" s="201"/>
      <c r="AQ217" s="201"/>
      <c r="AR217" s="201"/>
      <c r="AS217" s="201"/>
      <c r="AT217" s="201"/>
      <c r="AU217" s="201"/>
      <c r="AV217" s="201"/>
      <c r="AW217" s="201"/>
      <c r="AX217" s="201"/>
      <c r="AY217" s="201"/>
      <c r="AZ217" s="201"/>
      <c r="BA217" s="201"/>
      <c r="BB217" s="201"/>
      <c r="BC217" s="201"/>
      <c r="BD217" s="201"/>
      <c r="BE217" s="201"/>
      <c r="BF217" s="201"/>
      <c r="BG217" s="201"/>
      <c r="BH217" s="201"/>
      <c r="BI217" s="201"/>
      <c r="BJ217" s="201"/>
      <c r="BK217" s="201"/>
      <c r="BL217" s="201"/>
      <c r="BM217" s="201"/>
      <c r="BN217" s="201"/>
      <c r="BO217" s="201"/>
      <c r="BP217" s="201"/>
      <c r="BQ217" s="201"/>
      <c r="BR217" s="201"/>
      <c r="BS217" s="201"/>
      <c r="BT217" s="201"/>
      <c r="BU217" s="201"/>
      <c r="BV217" s="201"/>
      <c r="BW217" s="201"/>
      <c r="BX217" s="201"/>
      <c r="BY217" s="201"/>
      <c r="BZ217" s="201"/>
      <c r="CA217" s="201"/>
      <c r="CB217" s="201"/>
      <c r="CC217" s="201"/>
      <c r="CD217" s="201"/>
      <c r="CE217" s="201"/>
      <c r="CF217" s="201"/>
      <c r="CG217" s="201"/>
      <c r="CH217" s="201"/>
      <c r="CI217" s="201"/>
      <c r="CJ217" s="201"/>
      <c r="CK217" s="201"/>
      <c r="CL217" s="201"/>
      <c r="CM217" s="201"/>
      <c r="CN217" s="201"/>
      <c r="CO217" s="201"/>
      <c r="CP217" s="201"/>
      <c r="CQ217" s="201"/>
      <c r="CR217" s="201"/>
      <c r="CS217" s="201"/>
      <c r="CT217" s="201"/>
      <c r="CU217" s="201"/>
      <c r="CV217" s="201"/>
      <c r="CW217" s="201"/>
      <c r="CX217" s="201"/>
      <c r="CY217" s="201"/>
      <c r="CZ217" s="201"/>
      <c r="DA217" s="201"/>
      <c r="DB217" s="201"/>
      <c r="DC217" s="201"/>
      <c r="DD217" s="201"/>
      <c r="DE217" s="201"/>
      <c r="DF217" s="201"/>
      <c r="DG217" s="201"/>
      <c r="DH217" s="201"/>
      <c r="DI217" s="201"/>
      <c r="DJ217" s="201"/>
      <c r="DK217" s="201"/>
      <c r="DL217" s="201"/>
      <c r="DM217" s="201"/>
      <c r="DN217" s="201"/>
      <c r="DO217" s="202"/>
      <c r="DP217" s="202"/>
      <c r="DQ217" s="202"/>
      <c r="DR217" s="202"/>
      <c r="DS217" s="202"/>
      <c r="DT217" s="202"/>
    </row>
    <row r="218" spans="1:124" s="224" customFormat="1" x14ac:dyDescent="0.2">
      <c r="A218" s="223"/>
      <c r="B218" s="223"/>
      <c r="C218" s="209"/>
      <c r="D218" s="210"/>
      <c r="E218" s="236"/>
      <c r="F218" s="236"/>
      <c r="G218" s="236"/>
      <c r="H218" s="236"/>
      <c r="I218" s="236"/>
      <c r="J218" s="237"/>
      <c r="K218" s="208"/>
      <c r="L218" s="208"/>
      <c r="M218" s="208"/>
      <c r="N218" s="208"/>
      <c r="O218" s="208"/>
      <c r="P218" s="208"/>
      <c r="Q218" s="208"/>
      <c r="R218" s="208"/>
      <c r="S218" s="208"/>
      <c r="T218" s="208"/>
      <c r="U218" s="208"/>
      <c r="V218" s="208"/>
      <c r="W218" s="202"/>
      <c r="X218" s="202"/>
      <c r="Y218" s="202"/>
      <c r="Z218" s="202"/>
      <c r="AA218" s="201"/>
      <c r="AB218" s="201"/>
      <c r="AC218" s="201"/>
      <c r="AD218" s="201"/>
      <c r="AE218" s="201"/>
      <c r="AF218" s="201"/>
      <c r="AG218" s="201"/>
      <c r="AH218" s="201"/>
      <c r="AI218" s="201"/>
      <c r="AJ218" s="201"/>
      <c r="AK218" s="201"/>
      <c r="AL218" s="201"/>
      <c r="AM218" s="201"/>
      <c r="AN218" s="201"/>
      <c r="AO218" s="201"/>
      <c r="AP218" s="201"/>
      <c r="AQ218" s="201"/>
      <c r="AR218" s="201"/>
      <c r="AS218" s="201"/>
      <c r="AT218" s="201"/>
      <c r="AU218" s="201"/>
      <c r="AV218" s="201"/>
      <c r="AW218" s="201"/>
      <c r="AX218" s="201"/>
      <c r="AY218" s="201"/>
      <c r="AZ218" s="201"/>
      <c r="BA218" s="201"/>
      <c r="BB218" s="201"/>
      <c r="BC218" s="201"/>
      <c r="BD218" s="201"/>
      <c r="BE218" s="201"/>
      <c r="BF218" s="201"/>
      <c r="BG218" s="201"/>
      <c r="BH218" s="201"/>
      <c r="BI218" s="201"/>
      <c r="BJ218" s="201"/>
      <c r="BK218" s="201"/>
      <c r="BL218" s="201"/>
      <c r="BM218" s="201"/>
      <c r="BN218" s="201"/>
      <c r="BO218" s="201"/>
      <c r="BP218" s="201"/>
      <c r="BQ218" s="201"/>
      <c r="BR218" s="201"/>
      <c r="BS218" s="201"/>
      <c r="BT218" s="201"/>
      <c r="BU218" s="201"/>
      <c r="BV218" s="201"/>
      <c r="BW218" s="201"/>
      <c r="BX218" s="201"/>
      <c r="BY218" s="201"/>
      <c r="BZ218" s="201"/>
      <c r="CA218" s="201"/>
      <c r="CB218" s="201"/>
      <c r="CC218" s="201"/>
      <c r="CD218" s="201"/>
      <c r="CE218" s="201"/>
      <c r="CF218" s="201"/>
      <c r="CG218" s="201"/>
      <c r="CH218" s="201"/>
      <c r="CI218" s="201"/>
      <c r="CJ218" s="201"/>
      <c r="CK218" s="201"/>
      <c r="CL218" s="201"/>
      <c r="CM218" s="201"/>
      <c r="CN218" s="201"/>
      <c r="CO218" s="201"/>
      <c r="CP218" s="201"/>
      <c r="CQ218" s="201"/>
      <c r="CR218" s="201"/>
      <c r="CS218" s="201"/>
      <c r="CT218" s="201"/>
      <c r="CU218" s="201"/>
      <c r="CV218" s="201"/>
      <c r="CW218" s="201"/>
      <c r="CX218" s="201"/>
      <c r="CY218" s="201"/>
      <c r="CZ218" s="201"/>
      <c r="DA218" s="201"/>
      <c r="DB218" s="201"/>
      <c r="DC218" s="201"/>
      <c r="DD218" s="201"/>
      <c r="DE218" s="201"/>
      <c r="DF218" s="201"/>
      <c r="DG218" s="201"/>
      <c r="DH218" s="201"/>
      <c r="DI218" s="201"/>
      <c r="DJ218" s="201"/>
      <c r="DK218" s="201"/>
      <c r="DL218" s="201"/>
      <c r="DM218" s="201"/>
      <c r="DN218" s="201"/>
      <c r="DO218" s="202"/>
      <c r="DP218" s="202"/>
      <c r="DQ218" s="202"/>
      <c r="DR218" s="202"/>
      <c r="DS218" s="202"/>
      <c r="DT218" s="202"/>
    </row>
    <row r="219" spans="1:124" s="224" customFormat="1" x14ac:dyDescent="0.2">
      <c r="A219" s="223"/>
      <c r="B219" s="223"/>
      <c r="C219" s="209"/>
      <c r="D219" s="210"/>
      <c r="E219" s="236"/>
      <c r="F219" s="236"/>
      <c r="G219" s="236"/>
      <c r="H219" s="236"/>
      <c r="I219" s="236"/>
      <c r="J219" s="237"/>
      <c r="K219" s="208"/>
      <c r="L219" s="208"/>
      <c r="M219" s="208"/>
      <c r="N219" s="208"/>
      <c r="O219" s="208"/>
      <c r="P219" s="208"/>
      <c r="Q219" s="208"/>
      <c r="R219" s="208"/>
      <c r="S219" s="208"/>
      <c r="T219" s="208"/>
      <c r="U219" s="208"/>
      <c r="V219" s="208"/>
      <c r="W219" s="202"/>
      <c r="X219" s="202"/>
      <c r="Y219" s="202"/>
      <c r="Z219" s="202"/>
      <c r="AA219" s="201"/>
      <c r="AB219" s="201"/>
      <c r="AC219" s="201"/>
      <c r="AD219" s="201"/>
      <c r="AE219" s="201"/>
      <c r="AF219" s="201"/>
      <c r="AG219" s="201"/>
      <c r="AH219" s="201"/>
      <c r="AI219" s="201"/>
      <c r="AJ219" s="201"/>
      <c r="AK219" s="201"/>
      <c r="AL219" s="201"/>
      <c r="AM219" s="201"/>
      <c r="AN219" s="201"/>
      <c r="AO219" s="201"/>
      <c r="AP219" s="201"/>
      <c r="AQ219" s="201"/>
      <c r="AR219" s="201"/>
      <c r="AS219" s="201"/>
      <c r="AT219" s="201"/>
      <c r="AU219" s="201"/>
      <c r="AV219" s="201"/>
      <c r="AW219" s="201"/>
      <c r="AX219" s="201"/>
      <c r="AY219" s="201"/>
      <c r="AZ219" s="201"/>
      <c r="BA219" s="201"/>
      <c r="BB219" s="201"/>
      <c r="BC219" s="201"/>
      <c r="BD219" s="201"/>
      <c r="BE219" s="201"/>
      <c r="BF219" s="201"/>
      <c r="BG219" s="201"/>
      <c r="BH219" s="201"/>
      <c r="BI219" s="201"/>
      <c r="BJ219" s="201"/>
      <c r="BK219" s="201"/>
      <c r="BL219" s="201"/>
      <c r="BM219" s="201"/>
      <c r="BN219" s="201"/>
      <c r="BO219" s="201"/>
      <c r="BP219" s="201"/>
      <c r="BQ219" s="201"/>
      <c r="BR219" s="201"/>
      <c r="BS219" s="201"/>
      <c r="BT219" s="201"/>
      <c r="BU219" s="201"/>
      <c r="BV219" s="201"/>
      <c r="BW219" s="201"/>
      <c r="BX219" s="201"/>
      <c r="BY219" s="201"/>
      <c r="BZ219" s="201"/>
      <c r="CA219" s="201"/>
      <c r="CB219" s="201"/>
      <c r="CC219" s="201"/>
      <c r="CD219" s="201"/>
      <c r="CE219" s="201"/>
      <c r="CF219" s="201"/>
      <c r="CG219" s="201"/>
      <c r="CH219" s="201"/>
      <c r="CI219" s="201"/>
      <c r="CJ219" s="201"/>
      <c r="CK219" s="201"/>
      <c r="CL219" s="201"/>
      <c r="CM219" s="201"/>
      <c r="CN219" s="201"/>
      <c r="CO219" s="201"/>
      <c r="CP219" s="201"/>
      <c r="CQ219" s="201"/>
      <c r="CR219" s="201"/>
      <c r="CS219" s="201"/>
      <c r="CT219" s="201"/>
      <c r="CU219" s="201"/>
      <c r="CV219" s="201"/>
      <c r="CW219" s="201"/>
      <c r="CX219" s="201"/>
      <c r="CY219" s="201"/>
      <c r="CZ219" s="201"/>
      <c r="DA219" s="201"/>
      <c r="DB219" s="201"/>
      <c r="DC219" s="201"/>
      <c r="DD219" s="201"/>
      <c r="DE219" s="201"/>
      <c r="DF219" s="201"/>
      <c r="DG219" s="201"/>
      <c r="DH219" s="201"/>
      <c r="DI219" s="201"/>
      <c r="DJ219" s="201"/>
      <c r="DK219" s="201"/>
      <c r="DL219" s="201"/>
      <c r="DM219" s="201"/>
      <c r="DN219" s="201"/>
      <c r="DO219" s="202"/>
      <c r="DP219" s="202"/>
      <c r="DQ219" s="202"/>
      <c r="DR219" s="202"/>
      <c r="DS219" s="202"/>
      <c r="DT219" s="202"/>
    </row>
    <row r="220" spans="1:124" s="224" customFormat="1" x14ac:dyDescent="0.2">
      <c r="A220" s="223"/>
      <c r="B220" s="223"/>
      <c r="C220" s="209"/>
      <c r="D220" s="210"/>
      <c r="E220" s="236"/>
      <c r="F220" s="236"/>
      <c r="G220" s="236"/>
      <c r="H220" s="236"/>
      <c r="I220" s="236"/>
      <c r="J220" s="237"/>
      <c r="K220" s="208"/>
      <c r="L220" s="208"/>
      <c r="M220" s="208"/>
      <c r="N220" s="208"/>
      <c r="O220" s="208"/>
      <c r="P220" s="208"/>
      <c r="Q220" s="208"/>
      <c r="R220" s="208"/>
      <c r="S220" s="208"/>
      <c r="T220" s="208"/>
      <c r="U220" s="208"/>
      <c r="V220" s="208"/>
      <c r="W220" s="202"/>
      <c r="X220" s="202"/>
      <c r="Y220" s="202"/>
      <c r="Z220" s="202"/>
      <c r="AA220" s="201"/>
      <c r="AB220" s="201"/>
      <c r="AC220" s="201"/>
      <c r="AD220" s="201"/>
      <c r="AE220" s="201"/>
      <c r="AF220" s="201"/>
      <c r="AG220" s="201"/>
      <c r="AH220" s="201"/>
      <c r="AI220" s="201"/>
      <c r="AJ220" s="201"/>
      <c r="AK220" s="201"/>
      <c r="AL220" s="201"/>
      <c r="AM220" s="201"/>
      <c r="AN220" s="201"/>
      <c r="AO220" s="201"/>
      <c r="AP220" s="201"/>
      <c r="AQ220" s="201"/>
      <c r="AR220" s="201"/>
      <c r="AS220" s="201"/>
      <c r="AT220" s="201"/>
      <c r="AU220" s="201"/>
      <c r="AV220" s="201"/>
      <c r="AW220" s="201"/>
      <c r="AX220" s="201"/>
      <c r="AY220" s="201"/>
      <c r="AZ220" s="201"/>
      <c r="BA220" s="201"/>
      <c r="BB220" s="201"/>
      <c r="BC220" s="201"/>
      <c r="BD220" s="201"/>
      <c r="BE220" s="201"/>
      <c r="BF220" s="201"/>
      <c r="BG220" s="201"/>
      <c r="BH220" s="201"/>
      <c r="BI220" s="201"/>
      <c r="BJ220" s="201"/>
      <c r="BK220" s="201"/>
      <c r="BL220" s="201"/>
      <c r="BM220" s="201"/>
      <c r="BN220" s="201"/>
      <c r="BO220" s="201"/>
      <c r="BP220" s="201"/>
      <c r="BQ220" s="201"/>
      <c r="BR220" s="201"/>
      <c r="BS220" s="201"/>
      <c r="BT220" s="201"/>
      <c r="BU220" s="201"/>
      <c r="BV220" s="201"/>
      <c r="BW220" s="201"/>
      <c r="BX220" s="201"/>
      <c r="BY220" s="201"/>
      <c r="BZ220" s="201"/>
      <c r="CA220" s="201"/>
      <c r="CB220" s="201"/>
      <c r="CC220" s="201"/>
      <c r="CD220" s="201"/>
      <c r="CE220" s="201"/>
      <c r="CF220" s="201"/>
      <c r="CG220" s="201"/>
      <c r="CH220" s="201"/>
      <c r="CI220" s="201"/>
      <c r="CJ220" s="201"/>
      <c r="CK220" s="201"/>
      <c r="CL220" s="201"/>
      <c r="CM220" s="201"/>
      <c r="CN220" s="201"/>
      <c r="CO220" s="201"/>
      <c r="CP220" s="201"/>
      <c r="CQ220" s="201"/>
      <c r="CR220" s="201"/>
      <c r="CS220" s="201"/>
      <c r="CT220" s="201"/>
      <c r="CU220" s="201"/>
      <c r="CV220" s="201"/>
      <c r="CW220" s="201"/>
      <c r="CX220" s="201"/>
      <c r="CY220" s="201"/>
      <c r="CZ220" s="201"/>
      <c r="DA220" s="201"/>
      <c r="DB220" s="201"/>
      <c r="DC220" s="201"/>
      <c r="DD220" s="201"/>
      <c r="DE220" s="201"/>
      <c r="DF220" s="201"/>
      <c r="DG220" s="201"/>
      <c r="DH220" s="201"/>
      <c r="DI220" s="201"/>
      <c r="DJ220" s="201"/>
      <c r="DK220" s="201"/>
      <c r="DL220" s="201"/>
      <c r="DM220" s="201"/>
      <c r="DN220" s="201"/>
      <c r="DO220" s="202"/>
      <c r="DP220" s="202"/>
      <c r="DQ220" s="202"/>
      <c r="DR220" s="202"/>
      <c r="DS220" s="202"/>
      <c r="DT220" s="202"/>
    </row>
    <row r="221" spans="1:124" s="224" customFormat="1" x14ac:dyDescent="0.2">
      <c r="A221" s="223"/>
      <c r="B221" s="223"/>
      <c r="C221" s="209"/>
      <c r="D221" s="210"/>
      <c r="E221" s="236"/>
      <c r="F221" s="236"/>
      <c r="G221" s="236"/>
      <c r="H221" s="236"/>
      <c r="I221" s="236"/>
      <c r="J221" s="237"/>
      <c r="K221" s="208"/>
      <c r="L221" s="208"/>
      <c r="M221" s="208"/>
      <c r="N221" s="208"/>
      <c r="O221" s="208"/>
      <c r="P221" s="208"/>
      <c r="Q221" s="208"/>
      <c r="R221" s="208"/>
      <c r="S221" s="208"/>
      <c r="T221" s="208"/>
      <c r="U221" s="208"/>
      <c r="V221" s="208"/>
      <c r="W221" s="202"/>
      <c r="X221" s="202"/>
      <c r="Y221" s="202"/>
      <c r="Z221" s="202"/>
      <c r="AA221" s="201"/>
      <c r="AB221" s="201"/>
      <c r="AC221" s="201"/>
      <c r="AD221" s="201"/>
      <c r="AE221" s="201"/>
      <c r="AF221" s="201"/>
      <c r="AG221" s="201"/>
      <c r="AH221" s="201"/>
      <c r="AI221" s="201"/>
      <c r="AJ221" s="201"/>
      <c r="AK221" s="201"/>
      <c r="AL221" s="201"/>
      <c r="AM221" s="201"/>
      <c r="AN221" s="201"/>
      <c r="AO221" s="201"/>
      <c r="AP221" s="201"/>
      <c r="AQ221" s="201"/>
      <c r="AR221" s="201"/>
      <c r="AS221" s="201"/>
      <c r="AT221" s="201"/>
      <c r="AU221" s="201"/>
      <c r="AV221" s="201"/>
      <c r="AW221" s="201"/>
      <c r="AX221" s="201"/>
      <c r="AY221" s="201"/>
      <c r="AZ221" s="201"/>
      <c r="BA221" s="201"/>
      <c r="BB221" s="201"/>
      <c r="BC221" s="201"/>
      <c r="BD221" s="201"/>
      <c r="BE221" s="201"/>
      <c r="BF221" s="201"/>
      <c r="BG221" s="201"/>
      <c r="BH221" s="201"/>
      <c r="BI221" s="201"/>
      <c r="BJ221" s="201"/>
      <c r="BK221" s="201"/>
      <c r="BL221" s="201"/>
      <c r="BM221" s="201"/>
      <c r="BN221" s="201"/>
      <c r="BO221" s="201"/>
      <c r="BP221" s="201"/>
      <c r="BQ221" s="201"/>
      <c r="BR221" s="201"/>
      <c r="BS221" s="201"/>
      <c r="BT221" s="201"/>
      <c r="BU221" s="201"/>
      <c r="BV221" s="201"/>
      <c r="BW221" s="201"/>
      <c r="BX221" s="201"/>
      <c r="BY221" s="201"/>
      <c r="BZ221" s="201"/>
      <c r="CA221" s="201"/>
      <c r="CB221" s="201"/>
      <c r="CC221" s="201"/>
      <c r="CD221" s="201"/>
      <c r="CE221" s="201"/>
      <c r="CF221" s="201"/>
      <c r="CG221" s="201"/>
      <c r="CH221" s="201"/>
      <c r="CI221" s="201"/>
      <c r="CJ221" s="201"/>
      <c r="CK221" s="201"/>
      <c r="CL221" s="201"/>
      <c r="CM221" s="201"/>
      <c r="CN221" s="201"/>
      <c r="CO221" s="201"/>
      <c r="CP221" s="201"/>
      <c r="CQ221" s="201"/>
      <c r="CR221" s="201"/>
      <c r="CS221" s="201"/>
      <c r="CT221" s="201"/>
      <c r="CU221" s="201"/>
      <c r="CV221" s="201"/>
      <c r="CW221" s="201"/>
      <c r="CX221" s="201"/>
      <c r="CY221" s="201"/>
      <c r="CZ221" s="201"/>
      <c r="DA221" s="201"/>
      <c r="DB221" s="201"/>
      <c r="DC221" s="201"/>
      <c r="DD221" s="201"/>
      <c r="DE221" s="201"/>
      <c r="DF221" s="201"/>
      <c r="DG221" s="201"/>
      <c r="DH221" s="201"/>
      <c r="DI221" s="201"/>
      <c r="DJ221" s="201"/>
      <c r="DK221" s="201"/>
      <c r="DL221" s="201"/>
      <c r="DM221" s="201"/>
      <c r="DN221" s="201"/>
      <c r="DO221" s="202"/>
      <c r="DP221" s="202"/>
      <c r="DQ221" s="202"/>
      <c r="DR221" s="202"/>
      <c r="DS221" s="202"/>
      <c r="DT221" s="202"/>
    </row>
    <row r="222" spans="1:124" s="224" customFormat="1" x14ac:dyDescent="0.2">
      <c r="A222" s="223"/>
      <c r="B222" s="223"/>
      <c r="C222" s="209"/>
      <c r="D222" s="210"/>
      <c r="E222" s="236"/>
      <c r="F222" s="236"/>
      <c r="G222" s="236"/>
      <c r="H222" s="236"/>
      <c r="I222" s="236"/>
      <c r="J222" s="237"/>
      <c r="K222" s="208"/>
      <c r="L222" s="208"/>
      <c r="M222" s="208"/>
      <c r="N222" s="208"/>
      <c r="O222" s="208"/>
      <c r="P222" s="208"/>
      <c r="Q222" s="208"/>
      <c r="R222" s="208"/>
      <c r="S222" s="208"/>
      <c r="T222" s="208"/>
      <c r="U222" s="208"/>
      <c r="V222" s="208"/>
      <c r="W222" s="202"/>
      <c r="X222" s="202"/>
      <c r="Y222" s="202"/>
      <c r="Z222" s="202"/>
      <c r="AA222" s="201"/>
      <c r="AB222" s="201"/>
      <c r="AC222" s="201"/>
      <c r="AD222" s="201"/>
      <c r="AE222" s="201"/>
      <c r="AF222" s="201"/>
      <c r="AG222" s="201"/>
      <c r="AH222" s="201"/>
      <c r="AI222" s="201"/>
      <c r="AJ222" s="201"/>
      <c r="AK222" s="201"/>
      <c r="AL222" s="201"/>
      <c r="AM222" s="201"/>
      <c r="AN222" s="201"/>
      <c r="AO222" s="201"/>
      <c r="AP222" s="201"/>
      <c r="AQ222" s="201"/>
      <c r="AR222" s="201"/>
      <c r="AS222" s="201"/>
      <c r="AT222" s="201"/>
      <c r="AU222" s="201"/>
      <c r="AV222" s="201"/>
      <c r="AW222" s="201"/>
      <c r="AX222" s="201"/>
      <c r="AY222" s="201"/>
      <c r="AZ222" s="201"/>
      <c r="BA222" s="201"/>
      <c r="BB222" s="201"/>
      <c r="BC222" s="201"/>
      <c r="BD222" s="201"/>
      <c r="BE222" s="201"/>
      <c r="BF222" s="201"/>
      <c r="BG222" s="201"/>
      <c r="BH222" s="201"/>
      <c r="BI222" s="201"/>
      <c r="BJ222" s="201"/>
      <c r="BK222" s="201"/>
      <c r="BL222" s="201"/>
      <c r="BM222" s="201"/>
      <c r="BN222" s="201"/>
      <c r="BO222" s="201"/>
      <c r="BP222" s="201"/>
      <c r="BQ222" s="201"/>
      <c r="BR222" s="201"/>
      <c r="BS222" s="201"/>
      <c r="BT222" s="201"/>
      <c r="BU222" s="201"/>
      <c r="BV222" s="201"/>
      <c r="BW222" s="201"/>
      <c r="BX222" s="201"/>
      <c r="BY222" s="201"/>
      <c r="BZ222" s="201"/>
      <c r="CA222" s="201"/>
      <c r="CB222" s="201"/>
      <c r="CC222" s="201"/>
      <c r="CD222" s="201"/>
      <c r="CE222" s="201"/>
      <c r="CF222" s="201"/>
      <c r="CG222" s="201"/>
      <c r="CH222" s="201"/>
      <c r="CI222" s="201"/>
      <c r="CJ222" s="201"/>
      <c r="CK222" s="201"/>
      <c r="CL222" s="201"/>
      <c r="CM222" s="201"/>
      <c r="CN222" s="201"/>
      <c r="CO222" s="201"/>
      <c r="CP222" s="201"/>
      <c r="CQ222" s="201"/>
      <c r="CR222" s="201"/>
      <c r="CS222" s="201"/>
      <c r="CT222" s="201"/>
      <c r="CU222" s="201"/>
      <c r="CV222" s="201"/>
      <c r="CW222" s="201"/>
      <c r="CX222" s="201"/>
      <c r="CY222" s="201"/>
      <c r="CZ222" s="201"/>
      <c r="DA222" s="201"/>
      <c r="DB222" s="201"/>
      <c r="DC222" s="201"/>
      <c r="DD222" s="201"/>
      <c r="DE222" s="201"/>
      <c r="DF222" s="201"/>
      <c r="DG222" s="201"/>
      <c r="DH222" s="201"/>
      <c r="DI222" s="201"/>
      <c r="DJ222" s="201"/>
      <c r="DK222" s="201"/>
      <c r="DL222" s="201"/>
      <c r="DM222" s="201"/>
      <c r="DN222" s="201"/>
      <c r="DO222" s="202"/>
      <c r="DP222" s="202"/>
      <c r="DQ222" s="202"/>
      <c r="DR222" s="202"/>
      <c r="DS222" s="202"/>
      <c r="DT222" s="202"/>
    </row>
    <row r="223" spans="1:124" s="224" customFormat="1" x14ac:dyDescent="0.2">
      <c r="A223" s="223"/>
      <c r="B223" s="223"/>
      <c r="C223" s="209"/>
      <c r="D223" s="210"/>
      <c r="E223" s="236"/>
      <c r="F223" s="236"/>
      <c r="G223" s="236"/>
      <c r="H223" s="236"/>
      <c r="I223" s="236"/>
      <c r="J223" s="237"/>
      <c r="K223" s="208"/>
      <c r="L223" s="208"/>
      <c r="M223" s="208"/>
      <c r="N223" s="208"/>
      <c r="O223" s="208"/>
      <c r="P223" s="208"/>
      <c r="Q223" s="208"/>
      <c r="R223" s="208"/>
      <c r="S223" s="208"/>
      <c r="T223" s="208"/>
      <c r="U223" s="208"/>
      <c r="V223" s="208"/>
      <c r="W223" s="202"/>
      <c r="X223" s="202"/>
      <c r="Y223" s="202"/>
      <c r="Z223" s="202"/>
      <c r="AA223" s="201"/>
      <c r="AB223" s="201"/>
      <c r="AC223" s="201"/>
      <c r="AD223" s="201"/>
      <c r="AE223" s="201"/>
      <c r="AF223" s="201"/>
      <c r="AG223" s="201"/>
      <c r="AH223" s="201"/>
      <c r="AI223" s="201"/>
      <c r="AJ223" s="201"/>
      <c r="AK223" s="201"/>
      <c r="AL223" s="201"/>
      <c r="AM223" s="201"/>
      <c r="AN223" s="201"/>
      <c r="AO223" s="201"/>
      <c r="AP223" s="201"/>
      <c r="AQ223" s="201"/>
      <c r="AR223" s="201"/>
      <c r="AS223" s="201"/>
      <c r="AT223" s="201"/>
      <c r="AU223" s="201"/>
      <c r="AV223" s="201"/>
      <c r="AW223" s="201"/>
      <c r="AX223" s="201"/>
      <c r="AY223" s="201"/>
      <c r="AZ223" s="201"/>
      <c r="BA223" s="201"/>
      <c r="BB223" s="201"/>
      <c r="BC223" s="201"/>
      <c r="BD223" s="201"/>
      <c r="BE223" s="201"/>
      <c r="BF223" s="201"/>
      <c r="BG223" s="201"/>
      <c r="BH223" s="201"/>
      <c r="BI223" s="201"/>
      <c r="BJ223" s="201"/>
      <c r="BK223" s="201"/>
      <c r="BL223" s="201"/>
      <c r="BM223" s="201"/>
      <c r="BN223" s="201"/>
      <c r="BO223" s="201"/>
      <c r="BP223" s="201"/>
      <c r="BQ223" s="201"/>
      <c r="BR223" s="201"/>
      <c r="BS223" s="201"/>
      <c r="BT223" s="201"/>
      <c r="BU223" s="201"/>
      <c r="BV223" s="201"/>
      <c r="BW223" s="201"/>
      <c r="BX223" s="201"/>
      <c r="BY223" s="201"/>
      <c r="BZ223" s="201"/>
      <c r="CA223" s="201"/>
      <c r="CB223" s="201"/>
      <c r="CC223" s="201"/>
      <c r="CD223" s="201"/>
      <c r="CE223" s="201"/>
      <c r="CF223" s="201"/>
      <c r="CG223" s="201"/>
      <c r="CH223" s="201"/>
      <c r="CI223" s="201"/>
      <c r="CJ223" s="201"/>
      <c r="CK223" s="201"/>
      <c r="CL223" s="201"/>
      <c r="CM223" s="201"/>
      <c r="CN223" s="201"/>
      <c r="CO223" s="201"/>
      <c r="CP223" s="201"/>
      <c r="CQ223" s="201"/>
      <c r="CR223" s="201"/>
      <c r="CS223" s="201"/>
      <c r="CT223" s="201"/>
      <c r="CU223" s="201"/>
      <c r="CV223" s="201"/>
      <c r="CW223" s="201"/>
      <c r="CX223" s="201"/>
      <c r="CY223" s="201"/>
      <c r="CZ223" s="201"/>
      <c r="DA223" s="201"/>
      <c r="DB223" s="201"/>
      <c r="DC223" s="201"/>
      <c r="DD223" s="201"/>
      <c r="DE223" s="201"/>
      <c r="DF223" s="201"/>
      <c r="DG223" s="201"/>
      <c r="DH223" s="201"/>
      <c r="DI223" s="201"/>
      <c r="DJ223" s="201"/>
      <c r="DK223" s="201"/>
      <c r="DL223" s="201"/>
      <c r="DM223" s="201"/>
      <c r="DN223" s="201"/>
      <c r="DO223" s="202"/>
      <c r="DP223" s="202"/>
      <c r="DQ223" s="202"/>
      <c r="DR223" s="202"/>
      <c r="DS223" s="202"/>
      <c r="DT223" s="202"/>
    </row>
    <row r="224" spans="1:124" s="224" customFormat="1" x14ac:dyDescent="0.2">
      <c r="A224" s="223"/>
      <c r="B224" s="223"/>
      <c r="C224" s="209"/>
      <c r="D224" s="210"/>
      <c r="E224" s="236"/>
      <c r="F224" s="236"/>
      <c r="G224" s="236"/>
      <c r="H224" s="236"/>
      <c r="I224" s="236"/>
      <c r="J224" s="237"/>
      <c r="K224" s="208"/>
      <c r="L224" s="208"/>
      <c r="M224" s="208"/>
      <c r="N224" s="208"/>
      <c r="O224" s="208"/>
      <c r="P224" s="208"/>
      <c r="Q224" s="208"/>
      <c r="R224" s="208"/>
      <c r="S224" s="208"/>
      <c r="T224" s="208"/>
      <c r="U224" s="208"/>
      <c r="V224" s="208"/>
      <c r="W224" s="202"/>
      <c r="X224" s="202"/>
      <c r="Y224" s="202"/>
      <c r="Z224" s="202"/>
      <c r="AA224" s="201"/>
      <c r="AB224" s="201"/>
      <c r="AC224" s="201"/>
      <c r="AD224" s="201"/>
      <c r="AE224" s="201"/>
      <c r="AF224" s="201"/>
      <c r="AG224" s="201"/>
      <c r="AH224" s="201"/>
      <c r="AI224" s="201"/>
      <c r="AJ224" s="201"/>
      <c r="AK224" s="201"/>
      <c r="AL224" s="201"/>
      <c r="AM224" s="201"/>
      <c r="AN224" s="201"/>
      <c r="AO224" s="201"/>
      <c r="AP224" s="201"/>
      <c r="AQ224" s="201"/>
      <c r="AR224" s="201"/>
      <c r="AS224" s="201"/>
      <c r="AT224" s="201"/>
      <c r="AU224" s="201"/>
      <c r="AV224" s="201"/>
      <c r="AW224" s="201"/>
      <c r="AX224" s="201"/>
      <c r="AY224" s="201"/>
      <c r="AZ224" s="201"/>
      <c r="BA224" s="201"/>
      <c r="BB224" s="201"/>
      <c r="BC224" s="201"/>
      <c r="BD224" s="201"/>
      <c r="BE224" s="201"/>
      <c r="BF224" s="201"/>
      <c r="BG224" s="201"/>
      <c r="BH224" s="201"/>
      <c r="BI224" s="201"/>
      <c r="BJ224" s="201"/>
      <c r="BK224" s="201"/>
      <c r="BL224" s="201"/>
      <c r="BM224" s="201"/>
      <c r="BN224" s="201"/>
      <c r="BO224" s="201"/>
      <c r="BP224" s="201"/>
      <c r="BQ224" s="201"/>
      <c r="BR224" s="201"/>
      <c r="BS224" s="201"/>
      <c r="BT224" s="201"/>
      <c r="BU224" s="201"/>
      <c r="BV224" s="201"/>
      <c r="BW224" s="201"/>
      <c r="BX224" s="201"/>
      <c r="BY224" s="201"/>
      <c r="BZ224" s="201"/>
      <c r="CA224" s="201"/>
      <c r="CB224" s="201"/>
      <c r="CC224" s="201"/>
      <c r="CD224" s="201"/>
      <c r="CE224" s="201"/>
      <c r="CF224" s="201"/>
      <c r="CG224" s="201"/>
      <c r="CH224" s="201"/>
      <c r="CI224" s="201"/>
      <c r="CJ224" s="201"/>
      <c r="CK224" s="201"/>
      <c r="CL224" s="201"/>
      <c r="CM224" s="201"/>
      <c r="CN224" s="201"/>
      <c r="CO224" s="201"/>
      <c r="CP224" s="201"/>
      <c r="CQ224" s="201"/>
      <c r="CR224" s="201"/>
      <c r="CS224" s="201"/>
      <c r="CT224" s="201"/>
      <c r="CU224" s="201"/>
      <c r="CV224" s="201"/>
      <c r="CW224" s="201"/>
      <c r="CX224" s="201"/>
      <c r="CY224" s="201"/>
      <c r="CZ224" s="201"/>
      <c r="DA224" s="201"/>
      <c r="DB224" s="201"/>
      <c r="DC224" s="201"/>
      <c r="DD224" s="201"/>
      <c r="DE224" s="201"/>
      <c r="DF224" s="201"/>
      <c r="DG224" s="201"/>
      <c r="DH224" s="201"/>
      <c r="DI224" s="201"/>
      <c r="DJ224" s="201"/>
      <c r="DK224" s="201"/>
      <c r="DL224" s="201"/>
      <c r="DM224" s="201"/>
      <c r="DN224" s="201"/>
      <c r="DO224" s="202"/>
      <c r="DP224" s="202"/>
      <c r="DQ224" s="202"/>
      <c r="DR224" s="202"/>
      <c r="DS224" s="202"/>
      <c r="DT224" s="202"/>
    </row>
    <row r="225" spans="1:124" s="224" customFormat="1" x14ac:dyDescent="0.2">
      <c r="A225" s="223"/>
      <c r="B225" s="223"/>
      <c r="C225" s="209"/>
      <c r="D225" s="210"/>
      <c r="E225" s="236"/>
      <c r="F225" s="236"/>
      <c r="G225" s="236"/>
      <c r="H225" s="236"/>
      <c r="I225" s="236"/>
      <c r="J225" s="237"/>
      <c r="K225" s="208"/>
      <c r="L225" s="208"/>
      <c r="M225" s="208"/>
      <c r="N225" s="208"/>
      <c r="O225" s="208"/>
      <c r="P225" s="208"/>
      <c r="Q225" s="208"/>
      <c r="R225" s="208"/>
      <c r="S225" s="208"/>
      <c r="T225" s="208"/>
      <c r="U225" s="208"/>
      <c r="V225" s="208"/>
      <c r="W225" s="202"/>
      <c r="X225" s="202"/>
      <c r="Y225" s="202"/>
      <c r="Z225" s="202"/>
      <c r="AA225" s="201"/>
      <c r="AB225" s="201"/>
      <c r="AC225" s="201"/>
      <c r="AD225" s="201"/>
      <c r="AE225" s="201"/>
      <c r="AF225" s="201"/>
      <c r="AG225" s="201"/>
      <c r="AH225" s="201"/>
      <c r="AI225" s="201"/>
      <c r="AJ225" s="201"/>
      <c r="AK225" s="201"/>
      <c r="AL225" s="201"/>
      <c r="AM225" s="201"/>
      <c r="AN225" s="201"/>
      <c r="AO225" s="201"/>
      <c r="AP225" s="201"/>
      <c r="AQ225" s="201"/>
      <c r="AR225" s="201"/>
      <c r="AS225" s="201"/>
      <c r="AT225" s="201"/>
      <c r="AU225" s="201"/>
      <c r="AV225" s="201"/>
      <c r="AW225" s="201"/>
      <c r="AX225" s="201"/>
      <c r="AY225" s="201"/>
      <c r="AZ225" s="201"/>
      <c r="BA225" s="201"/>
      <c r="BB225" s="201"/>
      <c r="BC225" s="201"/>
      <c r="BD225" s="201"/>
      <c r="BE225" s="201"/>
      <c r="BF225" s="201"/>
      <c r="BG225" s="201"/>
      <c r="BH225" s="201"/>
      <c r="BI225" s="201"/>
      <c r="BJ225" s="201"/>
      <c r="BK225" s="201"/>
      <c r="BL225" s="201"/>
      <c r="BM225" s="201"/>
      <c r="BN225" s="201"/>
      <c r="BO225" s="201"/>
      <c r="BP225" s="201"/>
      <c r="BQ225" s="201"/>
      <c r="BR225" s="201"/>
      <c r="BS225" s="201"/>
      <c r="BT225" s="201"/>
      <c r="BU225" s="201"/>
      <c r="BV225" s="201"/>
      <c r="BW225" s="201"/>
      <c r="BX225" s="201"/>
      <c r="BY225" s="201"/>
      <c r="BZ225" s="201"/>
      <c r="CA225" s="201"/>
      <c r="CB225" s="201"/>
      <c r="CC225" s="201"/>
      <c r="CD225" s="201"/>
      <c r="CE225" s="201"/>
      <c r="CF225" s="201"/>
      <c r="CG225" s="201"/>
      <c r="CH225" s="201"/>
      <c r="CI225" s="201"/>
      <c r="CJ225" s="201"/>
      <c r="CK225" s="201"/>
      <c r="CL225" s="201"/>
      <c r="CM225" s="201"/>
      <c r="CN225" s="201"/>
      <c r="CO225" s="201"/>
      <c r="CP225" s="201"/>
      <c r="CQ225" s="201"/>
      <c r="CR225" s="201"/>
      <c r="CS225" s="201"/>
      <c r="CT225" s="201"/>
      <c r="CU225" s="201"/>
      <c r="CV225" s="201"/>
      <c r="CW225" s="201"/>
      <c r="CX225" s="201"/>
      <c r="CY225" s="201"/>
      <c r="CZ225" s="201"/>
      <c r="DA225" s="201"/>
      <c r="DB225" s="201"/>
      <c r="DC225" s="201"/>
      <c r="DD225" s="201"/>
      <c r="DE225" s="201"/>
      <c r="DF225" s="201"/>
      <c r="DG225" s="201"/>
      <c r="DH225" s="201"/>
      <c r="DI225" s="201"/>
      <c r="DJ225" s="201"/>
      <c r="DK225" s="201"/>
      <c r="DL225" s="201"/>
      <c r="DM225" s="201"/>
      <c r="DN225" s="201"/>
      <c r="DO225" s="202"/>
      <c r="DP225" s="202"/>
      <c r="DQ225" s="202"/>
      <c r="DR225" s="202"/>
      <c r="DS225" s="202"/>
      <c r="DT225" s="202"/>
    </row>
    <row r="226" spans="1:124" s="224" customFormat="1" x14ac:dyDescent="0.2">
      <c r="A226" s="223"/>
      <c r="B226" s="223"/>
      <c r="C226" s="209"/>
      <c r="D226" s="210"/>
      <c r="E226" s="236"/>
      <c r="F226" s="236"/>
      <c r="G226" s="236"/>
      <c r="H226" s="236"/>
      <c r="I226" s="236"/>
      <c r="J226" s="237"/>
      <c r="K226" s="208"/>
      <c r="L226" s="208"/>
      <c r="M226" s="208"/>
      <c r="N226" s="208"/>
      <c r="O226" s="208"/>
      <c r="P226" s="208"/>
      <c r="Q226" s="208"/>
      <c r="R226" s="208"/>
      <c r="S226" s="208"/>
      <c r="T226" s="208"/>
      <c r="U226" s="208"/>
      <c r="V226" s="208"/>
      <c r="W226" s="202"/>
      <c r="X226" s="202"/>
      <c r="Y226" s="202"/>
      <c r="Z226" s="202"/>
      <c r="AA226" s="201"/>
      <c r="AB226" s="201"/>
      <c r="AC226" s="201"/>
      <c r="AD226" s="201"/>
      <c r="AE226" s="201"/>
      <c r="AF226" s="201"/>
      <c r="AG226" s="201"/>
      <c r="AH226" s="201"/>
      <c r="AI226" s="201"/>
      <c r="AJ226" s="201"/>
      <c r="AK226" s="201"/>
      <c r="AL226" s="201"/>
      <c r="AM226" s="201"/>
      <c r="AN226" s="201"/>
      <c r="AO226" s="201"/>
      <c r="AP226" s="201"/>
      <c r="AQ226" s="201"/>
      <c r="AR226" s="201"/>
      <c r="AS226" s="201"/>
      <c r="AT226" s="201"/>
      <c r="AU226" s="201"/>
      <c r="AV226" s="201"/>
      <c r="AW226" s="201"/>
      <c r="AX226" s="201"/>
      <c r="AY226" s="201"/>
      <c r="AZ226" s="201"/>
      <c r="BA226" s="201"/>
      <c r="BB226" s="201"/>
      <c r="BC226" s="201"/>
      <c r="BD226" s="201"/>
      <c r="BE226" s="201"/>
      <c r="BF226" s="201"/>
      <c r="BG226" s="201"/>
      <c r="BH226" s="201"/>
      <c r="BI226" s="201"/>
      <c r="BJ226" s="201"/>
      <c r="BK226" s="201"/>
      <c r="BL226" s="201"/>
      <c r="BM226" s="201"/>
      <c r="BN226" s="201"/>
      <c r="BO226" s="201"/>
      <c r="BP226" s="201"/>
      <c r="BQ226" s="201"/>
      <c r="BR226" s="201"/>
      <c r="BS226" s="201"/>
      <c r="BT226" s="201"/>
      <c r="BU226" s="201"/>
      <c r="BV226" s="201"/>
      <c r="BW226" s="201"/>
      <c r="BX226" s="201"/>
      <c r="BY226" s="201"/>
      <c r="BZ226" s="201"/>
      <c r="CA226" s="201"/>
      <c r="CB226" s="201"/>
      <c r="CC226" s="201"/>
      <c r="CD226" s="201"/>
      <c r="CE226" s="201"/>
      <c r="CF226" s="201"/>
      <c r="CG226" s="201"/>
      <c r="CH226" s="201"/>
      <c r="CI226" s="201"/>
      <c r="CJ226" s="201"/>
      <c r="CK226" s="201"/>
      <c r="CL226" s="201"/>
      <c r="CM226" s="201"/>
      <c r="CN226" s="201"/>
      <c r="CO226" s="201"/>
      <c r="CP226" s="201"/>
      <c r="CQ226" s="201"/>
      <c r="CR226" s="201"/>
      <c r="CS226" s="201"/>
      <c r="CT226" s="201"/>
      <c r="CU226" s="201"/>
      <c r="CV226" s="201"/>
      <c r="CW226" s="201"/>
      <c r="CX226" s="201"/>
      <c r="CY226" s="201"/>
      <c r="CZ226" s="201"/>
      <c r="DA226" s="201"/>
      <c r="DB226" s="201"/>
      <c r="DC226" s="201"/>
      <c r="DD226" s="201"/>
      <c r="DE226" s="201"/>
      <c r="DF226" s="201"/>
      <c r="DG226" s="201"/>
      <c r="DH226" s="201"/>
      <c r="DI226" s="201"/>
      <c r="DJ226" s="201"/>
      <c r="DK226" s="201"/>
      <c r="DL226" s="201"/>
      <c r="DM226" s="201"/>
      <c r="DN226" s="201"/>
      <c r="DO226" s="202"/>
      <c r="DP226" s="202"/>
      <c r="DQ226" s="202"/>
      <c r="DR226" s="202"/>
      <c r="DS226" s="202"/>
      <c r="DT226" s="202"/>
    </row>
    <row r="227" spans="1:124" s="224" customFormat="1" x14ac:dyDescent="0.2">
      <c r="A227" s="223"/>
      <c r="B227" s="223"/>
      <c r="C227" s="209"/>
      <c r="D227" s="210"/>
      <c r="E227" s="236"/>
      <c r="F227" s="236"/>
      <c r="G227" s="236"/>
      <c r="H227" s="236"/>
      <c r="I227" s="236"/>
      <c r="J227" s="237"/>
      <c r="K227" s="208"/>
      <c r="L227" s="208"/>
      <c r="M227" s="208"/>
      <c r="N227" s="208"/>
      <c r="O227" s="208"/>
      <c r="P227" s="208"/>
      <c r="Q227" s="208"/>
      <c r="R227" s="208"/>
      <c r="S227" s="208"/>
      <c r="T227" s="208"/>
      <c r="U227" s="208"/>
      <c r="V227" s="208"/>
      <c r="W227" s="202"/>
      <c r="X227" s="202"/>
      <c r="Y227" s="202"/>
      <c r="Z227" s="202"/>
      <c r="AA227" s="201"/>
      <c r="AB227" s="201"/>
      <c r="AC227" s="201"/>
      <c r="AD227" s="201"/>
      <c r="AE227" s="201"/>
      <c r="AF227" s="201"/>
      <c r="AG227" s="201"/>
      <c r="AH227" s="201"/>
      <c r="AI227" s="201"/>
      <c r="AJ227" s="201"/>
      <c r="AK227" s="201"/>
      <c r="AL227" s="201"/>
      <c r="AM227" s="201"/>
      <c r="AN227" s="201"/>
      <c r="AO227" s="201"/>
      <c r="AP227" s="201"/>
      <c r="AQ227" s="201"/>
      <c r="AR227" s="201"/>
      <c r="AS227" s="201"/>
      <c r="AT227" s="201"/>
      <c r="AU227" s="201"/>
      <c r="AV227" s="201"/>
      <c r="AW227" s="201"/>
      <c r="AX227" s="201"/>
      <c r="AY227" s="201"/>
      <c r="AZ227" s="201"/>
      <c r="BA227" s="201"/>
      <c r="BB227" s="201"/>
      <c r="BC227" s="201"/>
      <c r="BD227" s="201"/>
      <c r="BE227" s="201"/>
      <c r="BF227" s="201"/>
      <c r="BG227" s="201"/>
      <c r="BH227" s="201"/>
      <c r="BI227" s="201"/>
      <c r="BJ227" s="201"/>
      <c r="BK227" s="201"/>
      <c r="BL227" s="201"/>
      <c r="BM227" s="201"/>
      <c r="BN227" s="201"/>
      <c r="BO227" s="201"/>
      <c r="BP227" s="201"/>
      <c r="BQ227" s="201"/>
      <c r="BR227" s="201"/>
      <c r="BS227" s="201"/>
      <c r="BT227" s="201"/>
      <c r="BU227" s="201"/>
      <c r="BV227" s="201"/>
      <c r="BW227" s="201"/>
      <c r="BX227" s="201"/>
      <c r="BY227" s="201"/>
      <c r="BZ227" s="201"/>
      <c r="CA227" s="201"/>
      <c r="CB227" s="201"/>
      <c r="CC227" s="201"/>
      <c r="CD227" s="201"/>
      <c r="CE227" s="201"/>
      <c r="CF227" s="201"/>
      <c r="CG227" s="201"/>
      <c r="CH227" s="201"/>
      <c r="CI227" s="201"/>
      <c r="CJ227" s="201"/>
      <c r="CK227" s="201"/>
      <c r="CL227" s="201"/>
      <c r="CM227" s="201"/>
      <c r="CN227" s="201"/>
      <c r="CO227" s="201"/>
      <c r="CP227" s="201"/>
      <c r="CQ227" s="201"/>
      <c r="CR227" s="201"/>
      <c r="CS227" s="201"/>
      <c r="CT227" s="201"/>
      <c r="CU227" s="201"/>
      <c r="CV227" s="201"/>
      <c r="CW227" s="201"/>
      <c r="CX227" s="201"/>
      <c r="CY227" s="201"/>
      <c r="CZ227" s="201"/>
      <c r="DA227" s="201"/>
      <c r="DB227" s="201"/>
      <c r="DC227" s="201"/>
      <c r="DD227" s="201"/>
      <c r="DE227" s="201"/>
      <c r="DF227" s="201"/>
      <c r="DG227" s="201"/>
      <c r="DH227" s="201"/>
      <c r="DI227" s="201"/>
      <c r="DJ227" s="201"/>
      <c r="DK227" s="201"/>
      <c r="DL227" s="201"/>
      <c r="DM227" s="201"/>
      <c r="DN227" s="201"/>
      <c r="DO227" s="202"/>
      <c r="DP227" s="202"/>
      <c r="DQ227" s="202"/>
      <c r="DR227" s="202"/>
      <c r="DS227" s="202"/>
      <c r="DT227" s="202"/>
    </row>
    <row r="228" spans="1:124" s="224" customFormat="1" x14ac:dyDescent="0.2">
      <c r="A228" s="223"/>
      <c r="B228" s="223"/>
      <c r="C228" s="209"/>
      <c r="D228" s="210"/>
      <c r="E228" s="236"/>
      <c r="F228" s="236"/>
      <c r="G228" s="236"/>
      <c r="H228" s="236"/>
      <c r="I228" s="236"/>
      <c r="J228" s="237"/>
      <c r="K228" s="208"/>
      <c r="L228" s="208"/>
      <c r="M228" s="208"/>
      <c r="N228" s="208"/>
      <c r="O228" s="208"/>
      <c r="P228" s="208"/>
      <c r="Q228" s="208"/>
      <c r="R228" s="208"/>
      <c r="S228" s="208"/>
      <c r="T228" s="208"/>
      <c r="U228" s="208"/>
      <c r="V228" s="208"/>
      <c r="W228" s="202"/>
      <c r="X228" s="202"/>
      <c r="Y228" s="202"/>
      <c r="Z228" s="202"/>
      <c r="AA228" s="201"/>
      <c r="AB228" s="201"/>
      <c r="AC228" s="201"/>
      <c r="AD228" s="201"/>
      <c r="AE228" s="201"/>
      <c r="AF228" s="201"/>
      <c r="AG228" s="201"/>
      <c r="AH228" s="201"/>
      <c r="AI228" s="201"/>
      <c r="AJ228" s="201"/>
      <c r="AK228" s="201"/>
      <c r="AL228" s="201"/>
      <c r="AM228" s="201"/>
      <c r="AN228" s="201"/>
      <c r="AO228" s="201"/>
      <c r="AP228" s="201"/>
      <c r="AQ228" s="201"/>
      <c r="AR228" s="201"/>
      <c r="AS228" s="201"/>
      <c r="AT228" s="201"/>
      <c r="AU228" s="201"/>
      <c r="AV228" s="201"/>
      <c r="AW228" s="201"/>
      <c r="AX228" s="201"/>
      <c r="AY228" s="201"/>
      <c r="AZ228" s="201"/>
      <c r="BA228" s="201"/>
      <c r="BB228" s="201"/>
      <c r="BC228" s="201"/>
      <c r="BD228" s="201"/>
      <c r="BE228" s="201"/>
      <c r="BF228" s="201"/>
      <c r="BG228" s="201"/>
      <c r="BH228" s="201"/>
      <c r="BI228" s="201"/>
      <c r="BJ228" s="201"/>
      <c r="BK228" s="201"/>
      <c r="BL228" s="201"/>
      <c r="BM228" s="201"/>
      <c r="BN228" s="201"/>
      <c r="BO228" s="201"/>
      <c r="BP228" s="201"/>
      <c r="BQ228" s="201"/>
      <c r="BR228" s="201"/>
      <c r="BS228" s="201"/>
      <c r="BT228" s="201"/>
      <c r="BU228" s="201"/>
      <c r="BV228" s="201"/>
      <c r="BW228" s="201"/>
      <c r="BX228" s="201"/>
      <c r="BY228" s="201"/>
      <c r="BZ228" s="201"/>
      <c r="CA228" s="201"/>
      <c r="CB228" s="201"/>
      <c r="CC228" s="201"/>
      <c r="CD228" s="201"/>
      <c r="CE228" s="201"/>
      <c r="CF228" s="201"/>
      <c r="CG228" s="201"/>
      <c r="CH228" s="201"/>
      <c r="CI228" s="201"/>
      <c r="CJ228" s="201"/>
      <c r="CK228" s="201"/>
      <c r="CL228" s="201"/>
      <c r="CM228" s="201"/>
      <c r="CN228" s="201"/>
      <c r="CO228" s="201"/>
      <c r="CP228" s="201"/>
      <c r="CQ228" s="201"/>
      <c r="CR228" s="201"/>
      <c r="CS228" s="201"/>
      <c r="CT228" s="201"/>
      <c r="CU228" s="201"/>
      <c r="CV228" s="201"/>
      <c r="CW228" s="201"/>
      <c r="CX228" s="201"/>
      <c r="CY228" s="201"/>
      <c r="CZ228" s="201"/>
      <c r="DA228" s="201"/>
      <c r="DB228" s="201"/>
      <c r="DC228" s="201"/>
      <c r="DD228" s="201"/>
      <c r="DE228" s="201"/>
      <c r="DF228" s="201"/>
      <c r="DG228" s="201"/>
      <c r="DH228" s="201"/>
      <c r="DI228" s="201"/>
      <c r="DJ228" s="201"/>
      <c r="DK228" s="201"/>
      <c r="DL228" s="201"/>
      <c r="DM228" s="201"/>
      <c r="DN228" s="201"/>
      <c r="DO228" s="202"/>
      <c r="DP228" s="202"/>
      <c r="DQ228" s="202"/>
      <c r="DR228" s="202"/>
      <c r="DS228" s="202"/>
      <c r="DT228" s="202"/>
    </row>
    <row r="229" spans="1:124" s="224" customFormat="1" x14ac:dyDescent="0.2">
      <c r="A229" s="223"/>
      <c r="B229" s="223"/>
      <c r="C229" s="209"/>
      <c r="D229" s="210"/>
      <c r="E229" s="236"/>
      <c r="F229" s="236"/>
      <c r="G229" s="236"/>
      <c r="H229" s="236"/>
      <c r="I229" s="236"/>
      <c r="J229" s="237"/>
      <c r="K229" s="208"/>
      <c r="L229" s="208"/>
      <c r="M229" s="208"/>
      <c r="N229" s="208"/>
      <c r="O229" s="208"/>
      <c r="P229" s="208"/>
      <c r="Q229" s="208"/>
      <c r="R229" s="208"/>
      <c r="S229" s="208"/>
      <c r="T229" s="208"/>
      <c r="U229" s="208"/>
      <c r="V229" s="208"/>
      <c r="W229" s="202"/>
      <c r="X229" s="202"/>
      <c r="Y229" s="202"/>
      <c r="Z229" s="202"/>
      <c r="AA229" s="201"/>
      <c r="AB229" s="201"/>
      <c r="AC229" s="201"/>
      <c r="AD229" s="201"/>
      <c r="AE229" s="201"/>
      <c r="AF229" s="201"/>
      <c r="AG229" s="201"/>
      <c r="AH229" s="201"/>
      <c r="AI229" s="201"/>
      <c r="AJ229" s="201"/>
      <c r="AK229" s="201"/>
      <c r="AL229" s="201"/>
      <c r="AM229" s="201"/>
      <c r="AN229" s="201"/>
      <c r="AO229" s="201"/>
      <c r="AP229" s="201"/>
      <c r="AQ229" s="201"/>
      <c r="AR229" s="201"/>
      <c r="AS229" s="201"/>
      <c r="AT229" s="201"/>
      <c r="AU229" s="201"/>
      <c r="AV229" s="201"/>
      <c r="AW229" s="201"/>
      <c r="AX229" s="201"/>
      <c r="AY229" s="201"/>
      <c r="AZ229" s="201"/>
      <c r="BA229" s="201"/>
      <c r="BB229" s="201"/>
      <c r="BC229" s="201"/>
      <c r="BD229" s="201"/>
      <c r="BE229" s="201"/>
      <c r="BF229" s="201"/>
      <c r="BG229" s="201"/>
      <c r="BH229" s="201"/>
      <c r="BI229" s="201"/>
      <c r="BJ229" s="201"/>
      <c r="BK229" s="201"/>
      <c r="BL229" s="201"/>
      <c r="BM229" s="201"/>
      <c r="BN229" s="201"/>
      <c r="BO229" s="201"/>
      <c r="BP229" s="201"/>
      <c r="BQ229" s="201"/>
      <c r="BR229" s="201"/>
      <c r="BS229" s="201"/>
      <c r="BT229" s="201"/>
      <c r="BU229" s="201"/>
      <c r="BV229" s="201"/>
      <c r="BW229" s="201"/>
      <c r="BX229" s="201"/>
      <c r="BY229" s="201"/>
      <c r="BZ229" s="201"/>
      <c r="CA229" s="201"/>
      <c r="CB229" s="201"/>
      <c r="CC229" s="201"/>
      <c r="CD229" s="201"/>
      <c r="CE229" s="201"/>
      <c r="CF229" s="201"/>
      <c r="CG229" s="201"/>
      <c r="CH229" s="201"/>
      <c r="CI229" s="201"/>
      <c r="CJ229" s="201"/>
      <c r="CK229" s="201"/>
      <c r="CL229" s="201"/>
      <c r="CM229" s="201"/>
      <c r="CN229" s="201"/>
      <c r="CO229" s="201"/>
      <c r="CP229" s="201"/>
      <c r="CQ229" s="201"/>
      <c r="CR229" s="201"/>
      <c r="CS229" s="201"/>
      <c r="CT229" s="201"/>
      <c r="CU229" s="201"/>
      <c r="CV229" s="201"/>
      <c r="CW229" s="201"/>
      <c r="CX229" s="201"/>
      <c r="CY229" s="201"/>
      <c r="CZ229" s="201"/>
      <c r="DA229" s="201"/>
      <c r="DB229" s="201"/>
      <c r="DC229" s="201"/>
      <c r="DD229" s="201"/>
      <c r="DE229" s="201"/>
      <c r="DF229" s="201"/>
      <c r="DG229" s="201"/>
      <c r="DH229" s="201"/>
      <c r="DI229" s="201"/>
      <c r="DJ229" s="201"/>
      <c r="DK229" s="201"/>
      <c r="DL229" s="201"/>
      <c r="DM229" s="201"/>
      <c r="DN229" s="201"/>
      <c r="DO229" s="202"/>
      <c r="DP229" s="202"/>
      <c r="DQ229" s="202"/>
      <c r="DR229" s="202"/>
      <c r="DS229" s="202"/>
      <c r="DT229" s="202"/>
    </row>
    <row r="230" spans="1:124" s="224" customFormat="1" x14ac:dyDescent="0.2">
      <c r="A230" s="223"/>
      <c r="B230" s="223"/>
      <c r="C230" s="209"/>
      <c r="D230" s="210"/>
      <c r="E230" s="236"/>
      <c r="F230" s="236"/>
      <c r="G230" s="236"/>
      <c r="H230" s="236"/>
      <c r="I230" s="236"/>
      <c r="J230" s="237"/>
      <c r="K230" s="208"/>
      <c r="L230" s="208"/>
      <c r="M230" s="208"/>
      <c r="N230" s="208"/>
      <c r="O230" s="208"/>
      <c r="P230" s="208"/>
      <c r="Q230" s="208"/>
      <c r="R230" s="208"/>
      <c r="S230" s="208"/>
      <c r="T230" s="208"/>
      <c r="U230" s="208"/>
      <c r="V230" s="208"/>
      <c r="W230" s="202"/>
      <c r="X230" s="202"/>
      <c r="Y230" s="202"/>
      <c r="Z230" s="202"/>
      <c r="AA230" s="201"/>
      <c r="AB230" s="201"/>
      <c r="AC230" s="201"/>
      <c r="AD230" s="201"/>
      <c r="AE230" s="201"/>
      <c r="AF230" s="201"/>
      <c r="AG230" s="201"/>
      <c r="AH230" s="201"/>
      <c r="AI230" s="201"/>
      <c r="AJ230" s="201"/>
      <c r="AK230" s="201"/>
      <c r="AL230" s="201"/>
      <c r="AM230" s="201"/>
      <c r="AN230" s="201"/>
      <c r="AO230" s="201"/>
      <c r="AP230" s="201"/>
      <c r="AQ230" s="201"/>
      <c r="AR230" s="201"/>
      <c r="AS230" s="201"/>
      <c r="AT230" s="201"/>
      <c r="AU230" s="201"/>
      <c r="AV230" s="201"/>
      <c r="AW230" s="201"/>
      <c r="AX230" s="201"/>
      <c r="AY230" s="201"/>
      <c r="AZ230" s="201"/>
      <c r="BA230" s="201"/>
      <c r="BB230" s="201"/>
      <c r="BC230" s="201"/>
      <c r="BD230" s="201"/>
      <c r="BE230" s="201"/>
      <c r="BF230" s="201"/>
      <c r="BG230" s="201"/>
      <c r="BH230" s="201"/>
      <c r="BI230" s="201"/>
      <c r="BJ230" s="201"/>
      <c r="BK230" s="201"/>
      <c r="BL230" s="201"/>
      <c r="BM230" s="201"/>
      <c r="BN230" s="201"/>
      <c r="BO230" s="201"/>
      <c r="BP230" s="201"/>
      <c r="BQ230" s="201"/>
      <c r="BR230" s="201"/>
      <c r="BS230" s="201"/>
      <c r="BT230" s="201"/>
      <c r="BU230" s="201"/>
      <c r="BV230" s="201"/>
      <c r="BW230" s="201"/>
      <c r="BX230" s="201"/>
      <c r="BY230" s="201"/>
      <c r="BZ230" s="201"/>
      <c r="CA230" s="201"/>
      <c r="CB230" s="201"/>
      <c r="CC230" s="201"/>
      <c r="CD230" s="201"/>
      <c r="CE230" s="201"/>
      <c r="CF230" s="201"/>
      <c r="CG230" s="201"/>
      <c r="CH230" s="201"/>
      <c r="CI230" s="201"/>
      <c r="CJ230" s="201"/>
      <c r="CK230" s="201"/>
      <c r="CL230" s="201"/>
      <c r="CM230" s="201"/>
      <c r="CN230" s="201"/>
      <c r="CO230" s="201"/>
      <c r="CP230" s="201"/>
      <c r="CQ230" s="201"/>
      <c r="CR230" s="201"/>
      <c r="CS230" s="201"/>
      <c r="CT230" s="201"/>
      <c r="CU230" s="201"/>
      <c r="CV230" s="201"/>
      <c r="CW230" s="201"/>
      <c r="CX230" s="201"/>
      <c r="CY230" s="201"/>
      <c r="CZ230" s="201"/>
      <c r="DA230" s="201"/>
      <c r="DB230" s="201"/>
      <c r="DC230" s="201"/>
      <c r="DD230" s="201"/>
      <c r="DE230" s="201"/>
      <c r="DF230" s="201"/>
      <c r="DG230" s="201"/>
      <c r="DH230" s="201"/>
      <c r="DI230" s="201"/>
      <c r="DJ230" s="201"/>
      <c r="DK230" s="201"/>
      <c r="DL230" s="201"/>
      <c r="DM230" s="201"/>
      <c r="DN230" s="201"/>
      <c r="DO230" s="202"/>
      <c r="DP230" s="202"/>
      <c r="DQ230" s="202"/>
      <c r="DR230" s="202"/>
      <c r="DS230" s="202"/>
      <c r="DT230" s="202"/>
    </row>
    <row r="231" spans="1:124" s="224" customFormat="1" x14ac:dyDescent="0.2">
      <c r="A231" s="223"/>
      <c r="B231" s="223"/>
      <c r="C231" s="209"/>
      <c r="D231" s="210"/>
      <c r="E231" s="236"/>
      <c r="F231" s="236"/>
      <c r="G231" s="236"/>
      <c r="H231" s="236"/>
      <c r="I231" s="236"/>
      <c r="J231" s="237"/>
      <c r="K231" s="208"/>
      <c r="L231" s="208"/>
      <c r="M231" s="208"/>
      <c r="N231" s="208"/>
      <c r="O231" s="208"/>
      <c r="P231" s="208"/>
      <c r="Q231" s="208"/>
      <c r="R231" s="208"/>
      <c r="S231" s="208"/>
      <c r="T231" s="208"/>
      <c r="U231" s="208"/>
      <c r="V231" s="208"/>
      <c r="W231" s="202"/>
      <c r="X231" s="202"/>
      <c r="Y231" s="202"/>
      <c r="Z231" s="202"/>
      <c r="AA231" s="201"/>
      <c r="AB231" s="201"/>
      <c r="AC231" s="201"/>
      <c r="AD231" s="201"/>
      <c r="AE231" s="201"/>
      <c r="AF231" s="201"/>
      <c r="AG231" s="201"/>
      <c r="AH231" s="201"/>
      <c r="AI231" s="201"/>
      <c r="AJ231" s="201"/>
      <c r="AK231" s="201"/>
      <c r="AL231" s="201"/>
      <c r="AM231" s="201"/>
      <c r="AN231" s="201"/>
      <c r="AO231" s="201"/>
      <c r="AP231" s="201"/>
      <c r="AQ231" s="201"/>
      <c r="AR231" s="201"/>
      <c r="AS231" s="201"/>
      <c r="AT231" s="201"/>
      <c r="AU231" s="201"/>
      <c r="AV231" s="201"/>
      <c r="AW231" s="201"/>
      <c r="AX231" s="201"/>
      <c r="AY231" s="201"/>
      <c r="AZ231" s="201"/>
      <c r="BA231" s="201"/>
      <c r="BB231" s="201"/>
      <c r="BC231" s="201"/>
      <c r="BD231" s="201"/>
      <c r="BE231" s="201"/>
      <c r="BF231" s="201"/>
      <c r="BG231" s="201"/>
      <c r="BH231" s="201"/>
      <c r="BI231" s="201"/>
      <c r="BJ231" s="201"/>
      <c r="BK231" s="201"/>
      <c r="BL231" s="201"/>
      <c r="BM231" s="201"/>
      <c r="BN231" s="201"/>
      <c r="BO231" s="201"/>
      <c r="BP231" s="201"/>
      <c r="BQ231" s="201"/>
      <c r="BR231" s="201"/>
      <c r="BS231" s="201"/>
      <c r="BT231" s="201"/>
      <c r="BU231" s="201"/>
      <c r="BV231" s="201"/>
      <c r="BW231" s="201"/>
      <c r="BX231" s="201"/>
      <c r="BY231" s="201"/>
      <c r="BZ231" s="201"/>
      <c r="CA231" s="201"/>
      <c r="CB231" s="201"/>
      <c r="CC231" s="201"/>
      <c r="CD231" s="201"/>
      <c r="CE231" s="201"/>
      <c r="CF231" s="201"/>
      <c r="CG231" s="201"/>
      <c r="CH231" s="201"/>
      <c r="CI231" s="201"/>
      <c r="CJ231" s="201"/>
      <c r="CK231" s="201"/>
      <c r="CL231" s="201"/>
      <c r="CM231" s="201"/>
      <c r="CN231" s="201"/>
      <c r="CO231" s="201"/>
      <c r="CP231" s="201"/>
      <c r="CQ231" s="201"/>
      <c r="CR231" s="201"/>
      <c r="CS231" s="201"/>
      <c r="CT231" s="201"/>
      <c r="CU231" s="201"/>
      <c r="CV231" s="201"/>
      <c r="CW231" s="201"/>
      <c r="CX231" s="201"/>
      <c r="CY231" s="201"/>
      <c r="CZ231" s="201"/>
      <c r="DA231" s="201"/>
      <c r="DB231" s="201"/>
      <c r="DC231" s="201"/>
      <c r="DD231" s="201"/>
      <c r="DE231" s="201"/>
      <c r="DF231" s="201"/>
      <c r="DG231" s="201"/>
      <c r="DH231" s="201"/>
      <c r="DI231" s="201"/>
      <c r="DJ231" s="201"/>
      <c r="DK231" s="201"/>
      <c r="DL231" s="201"/>
      <c r="DM231" s="201"/>
      <c r="DN231" s="201"/>
      <c r="DO231" s="202"/>
      <c r="DP231" s="202"/>
      <c r="DQ231" s="202"/>
      <c r="DR231" s="202"/>
      <c r="DS231" s="202"/>
      <c r="DT231" s="202"/>
    </row>
    <row r="232" spans="1:124" s="224" customFormat="1" x14ac:dyDescent="0.2">
      <c r="A232" s="223"/>
      <c r="B232" s="223"/>
      <c r="C232" s="209"/>
      <c r="D232" s="210"/>
      <c r="E232" s="236"/>
      <c r="F232" s="236"/>
      <c r="G232" s="236"/>
      <c r="H232" s="236"/>
      <c r="I232" s="236"/>
      <c r="J232" s="237"/>
      <c r="K232" s="208"/>
      <c r="L232" s="208"/>
      <c r="M232" s="208"/>
      <c r="N232" s="208"/>
      <c r="O232" s="208"/>
      <c r="P232" s="208"/>
      <c r="Q232" s="208"/>
      <c r="R232" s="208"/>
      <c r="S232" s="208"/>
      <c r="T232" s="208"/>
      <c r="U232" s="208"/>
      <c r="V232" s="208"/>
      <c r="W232" s="202"/>
      <c r="X232" s="202"/>
      <c r="Y232" s="202"/>
      <c r="Z232" s="202"/>
      <c r="AA232" s="201"/>
      <c r="AB232" s="201"/>
      <c r="AC232" s="201"/>
      <c r="AD232" s="201"/>
      <c r="AE232" s="201"/>
      <c r="AF232" s="201"/>
      <c r="AG232" s="201"/>
      <c r="AH232" s="201"/>
      <c r="AI232" s="201"/>
      <c r="AJ232" s="201"/>
      <c r="AK232" s="201"/>
      <c r="AL232" s="201"/>
      <c r="AM232" s="201"/>
      <c r="AN232" s="201"/>
      <c r="AO232" s="201"/>
      <c r="AP232" s="201"/>
      <c r="AQ232" s="201"/>
      <c r="AR232" s="201"/>
      <c r="AS232" s="201"/>
      <c r="AT232" s="201"/>
      <c r="AU232" s="201"/>
      <c r="AV232" s="201"/>
      <c r="AW232" s="201"/>
      <c r="AX232" s="201"/>
      <c r="AY232" s="201"/>
      <c r="AZ232" s="201"/>
      <c r="BA232" s="201"/>
      <c r="BB232" s="201"/>
      <c r="BC232" s="201"/>
      <c r="BD232" s="201"/>
      <c r="BE232" s="201"/>
      <c r="BF232" s="201"/>
      <c r="BG232" s="201"/>
      <c r="BH232" s="201"/>
      <c r="BI232" s="201"/>
      <c r="BJ232" s="201"/>
      <c r="BK232" s="201"/>
      <c r="BL232" s="201"/>
      <c r="BM232" s="201"/>
      <c r="BN232" s="201"/>
      <c r="BO232" s="201"/>
      <c r="BP232" s="201"/>
      <c r="BQ232" s="201"/>
      <c r="BR232" s="201"/>
      <c r="BS232" s="201"/>
      <c r="BT232" s="201"/>
      <c r="BU232" s="201"/>
      <c r="BV232" s="201"/>
      <c r="BW232" s="201"/>
      <c r="BX232" s="201"/>
      <c r="BY232" s="201"/>
      <c r="BZ232" s="201"/>
      <c r="CA232" s="201"/>
      <c r="CB232" s="201"/>
      <c r="CC232" s="201"/>
      <c r="CD232" s="201"/>
      <c r="CE232" s="201"/>
      <c r="CF232" s="201"/>
      <c r="CG232" s="201"/>
      <c r="CH232" s="201"/>
      <c r="CI232" s="201"/>
      <c r="CJ232" s="201"/>
      <c r="CK232" s="201"/>
      <c r="CL232" s="201"/>
      <c r="CM232" s="201"/>
      <c r="CN232" s="201"/>
      <c r="CO232" s="201"/>
      <c r="CP232" s="201"/>
      <c r="CQ232" s="201"/>
      <c r="CR232" s="201"/>
      <c r="CS232" s="201"/>
      <c r="CT232" s="201"/>
      <c r="CU232" s="201"/>
      <c r="CV232" s="201"/>
      <c r="CW232" s="201"/>
      <c r="CX232" s="201"/>
      <c r="CY232" s="201"/>
      <c r="CZ232" s="201"/>
      <c r="DA232" s="201"/>
      <c r="DB232" s="201"/>
      <c r="DC232" s="201"/>
      <c r="DD232" s="201"/>
      <c r="DE232" s="201"/>
      <c r="DF232" s="201"/>
      <c r="DG232" s="201"/>
      <c r="DH232" s="201"/>
      <c r="DI232" s="201"/>
      <c r="DJ232" s="201"/>
      <c r="DK232" s="201"/>
      <c r="DL232" s="201"/>
      <c r="DM232" s="201"/>
      <c r="DN232" s="201"/>
      <c r="DO232" s="202"/>
      <c r="DP232" s="202"/>
      <c r="DQ232" s="202"/>
      <c r="DR232" s="202"/>
      <c r="DS232" s="202"/>
      <c r="DT232" s="202"/>
    </row>
    <row r="233" spans="1:124" s="224" customFormat="1" x14ac:dyDescent="0.2">
      <c r="A233" s="223"/>
      <c r="B233" s="223"/>
      <c r="C233" s="209"/>
      <c r="D233" s="210"/>
      <c r="E233" s="236"/>
      <c r="F233" s="236"/>
      <c r="G233" s="236"/>
      <c r="H233" s="236"/>
      <c r="I233" s="236"/>
      <c r="J233" s="237"/>
      <c r="K233" s="208"/>
      <c r="L233" s="208"/>
      <c r="M233" s="208"/>
      <c r="N233" s="208"/>
      <c r="O233" s="208"/>
      <c r="P233" s="208"/>
      <c r="Q233" s="208"/>
      <c r="R233" s="208"/>
      <c r="S233" s="208"/>
      <c r="T233" s="208"/>
      <c r="U233" s="208"/>
      <c r="V233" s="208"/>
      <c r="W233" s="202"/>
      <c r="X233" s="202"/>
      <c r="Y233" s="202"/>
      <c r="Z233" s="202"/>
      <c r="AA233" s="201"/>
      <c r="AB233" s="201"/>
      <c r="AC233" s="201"/>
      <c r="AD233" s="201"/>
      <c r="AE233" s="201"/>
      <c r="AF233" s="201"/>
      <c r="AG233" s="201"/>
      <c r="AH233" s="201"/>
      <c r="AI233" s="201"/>
      <c r="AJ233" s="201"/>
      <c r="AK233" s="201"/>
      <c r="AL233" s="201"/>
      <c r="AM233" s="201"/>
      <c r="AN233" s="201"/>
      <c r="AO233" s="201"/>
      <c r="AP233" s="201"/>
      <c r="AQ233" s="201"/>
      <c r="AR233" s="201"/>
      <c r="AS233" s="201"/>
      <c r="AT233" s="201"/>
      <c r="AU233" s="201"/>
      <c r="AV233" s="201"/>
      <c r="AW233" s="201"/>
      <c r="AX233" s="201"/>
      <c r="AY233" s="201"/>
      <c r="AZ233" s="201"/>
      <c r="BA233" s="201"/>
      <c r="BB233" s="201"/>
      <c r="BC233" s="201"/>
      <c r="BD233" s="201"/>
      <c r="BE233" s="201"/>
      <c r="BF233" s="201"/>
      <c r="BG233" s="201"/>
      <c r="BH233" s="201"/>
      <c r="BI233" s="201"/>
      <c r="BJ233" s="201"/>
      <c r="BK233" s="201"/>
      <c r="BL233" s="201"/>
      <c r="BM233" s="201"/>
      <c r="BN233" s="201"/>
      <c r="BO233" s="201"/>
      <c r="BP233" s="201"/>
      <c r="BQ233" s="201"/>
      <c r="BR233" s="201"/>
      <c r="BS233" s="201"/>
      <c r="BT233" s="201"/>
      <c r="BU233" s="201"/>
      <c r="BV233" s="201"/>
      <c r="BW233" s="201"/>
      <c r="BX233" s="201"/>
      <c r="BY233" s="201"/>
      <c r="BZ233" s="201"/>
      <c r="CA233" s="201"/>
      <c r="CB233" s="201"/>
      <c r="CC233" s="201"/>
      <c r="CD233" s="201"/>
      <c r="CE233" s="201"/>
      <c r="CF233" s="201"/>
      <c r="CG233" s="201"/>
      <c r="CH233" s="201"/>
      <c r="CI233" s="201"/>
      <c r="CJ233" s="201"/>
      <c r="CK233" s="201"/>
      <c r="CL233" s="201"/>
      <c r="CM233" s="201"/>
      <c r="CN233" s="201"/>
      <c r="CO233" s="201"/>
      <c r="CP233" s="201"/>
      <c r="CQ233" s="201"/>
      <c r="CR233" s="201"/>
      <c r="CS233" s="201"/>
      <c r="CT233" s="201"/>
      <c r="CU233" s="201"/>
      <c r="CV233" s="201"/>
      <c r="CW233" s="201"/>
      <c r="CX233" s="201"/>
      <c r="CY233" s="201"/>
      <c r="CZ233" s="201"/>
      <c r="DA233" s="201"/>
      <c r="DB233" s="201"/>
      <c r="DC233" s="201"/>
      <c r="DD233" s="201"/>
      <c r="DE233" s="201"/>
      <c r="DF233" s="201"/>
      <c r="DG233" s="201"/>
      <c r="DH233" s="201"/>
      <c r="DI233" s="201"/>
      <c r="DJ233" s="201"/>
      <c r="DK233" s="201"/>
      <c r="DL233" s="201"/>
      <c r="DM233" s="201"/>
      <c r="DN233" s="201"/>
      <c r="DO233" s="202"/>
      <c r="DP233" s="202"/>
      <c r="DQ233" s="202"/>
      <c r="DR233" s="202"/>
      <c r="DS233" s="202"/>
      <c r="DT233" s="202"/>
    </row>
    <row r="234" spans="1:124" s="224" customFormat="1" x14ac:dyDescent="0.2">
      <c r="A234" s="223"/>
      <c r="B234" s="223"/>
      <c r="C234" s="209"/>
      <c r="D234" s="210"/>
      <c r="E234" s="236"/>
      <c r="F234" s="236"/>
      <c r="G234" s="236"/>
      <c r="H234" s="236"/>
      <c r="I234" s="236"/>
      <c r="J234" s="237"/>
      <c r="K234" s="208"/>
      <c r="L234" s="208"/>
      <c r="M234" s="208"/>
      <c r="N234" s="208"/>
      <c r="O234" s="208"/>
      <c r="P234" s="208"/>
      <c r="Q234" s="208"/>
      <c r="R234" s="208"/>
      <c r="S234" s="208"/>
      <c r="T234" s="208"/>
      <c r="U234" s="208"/>
      <c r="V234" s="208"/>
      <c r="W234" s="202"/>
      <c r="X234" s="202"/>
      <c r="Y234" s="202"/>
      <c r="Z234" s="202"/>
      <c r="AA234" s="201"/>
      <c r="AB234" s="201"/>
      <c r="AC234" s="201"/>
      <c r="AD234" s="201"/>
      <c r="AE234" s="201"/>
      <c r="AF234" s="201"/>
      <c r="AG234" s="201"/>
      <c r="AH234" s="201"/>
      <c r="AI234" s="201"/>
      <c r="AJ234" s="201"/>
      <c r="AK234" s="201"/>
      <c r="AL234" s="201"/>
      <c r="AM234" s="201"/>
      <c r="AN234" s="201"/>
      <c r="AO234" s="201"/>
      <c r="AP234" s="201"/>
      <c r="AQ234" s="201"/>
      <c r="AR234" s="201"/>
      <c r="AS234" s="201"/>
      <c r="AT234" s="201"/>
      <c r="AU234" s="201"/>
      <c r="AV234" s="201"/>
      <c r="AW234" s="201"/>
      <c r="AX234" s="201"/>
      <c r="AY234" s="201"/>
      <c r="AZ234" s="201"/>
      <c r="BA234" s="201"/>
      <c r="BB234" s="201"/>
      <c r="BC234" s="201"/>
      <c r="BD234" s="201"/>
      <c r="BE234" s="201"/>
      <c r="BF234" s="201"/>
      <c r="BG234" s="201"/>
      <c r="BH234" s="201"/>
      <c r="BI234" s="201"/>
      <c r="BJ234" s="201"/>
      <c r="BK234" s="201"/>
      <c r="BL234" s="201"/>
      <c r="BM234" s="201"/>
      <c r="BN234" s="201"/>
      <c r="BO234" s="201"/>
      <c r="BP234" s="201"/>
      <c r="BQ234" s="201"/>
      <c r="BR234" s="201"/>
      <c r="BS234" s="201"/>
      <c r="BT234" s="201"/>
      <c r="BU234" s="201"/>
      <c r="BV234" s="201"/>
      <c r="BW234" s="201"/>
      <c r="BX234" s="201"/>
      <c r="BY234" s="201"/>
      <c r="BZ234" s="201"/>
      <c r="CA234" s="201"/>
      <c r="CB234" s="201"/>
      <c r="CC234" s="201"/>
      <c r="CD234" s="201"/>
      <c r="CE234" s="201"/>
      <c r="CF234" s="201"/>
      <c r="CG234" s="201"/>
      <c r="CH234" s="201"/>
      <c r="CI234" s="201"/>
      <c r="CJ234" s="201"/>
      <c r="CK234" s="201"/>
      <c r="CL234" s="201"/>
      <c r="CM234" s="201"/>
      <c r="CN234" s="201"/>
      <c r="CO234" s="201"/>
      <c r="CP234" s="201"/>
      <c r="CQ234" s="201"/>
      <c r="CR234" s="201"/>
      <c r="CS234" s="201"/>
      <c r="CT234" s="201"/>
      <c r="CU234" s="201"/>
      <c r="CV234" s="201"/>
      <c r="CW234" s="201"/>
      <c r="CX234" s="201"/>
      <c r="CY234" s="201"/>
      <c r="CZ234" s="201"/>
      <c r="DA234" s="201"/>
      <c r="DB234" s="201"/>
      <c r="DC234" s="201"/>
      <c r="DD234" s="201"/>
      <c r="DE234" s="201"/>
      <c r="DF234" s="201"/>
      <c r="DG234" s="201"/>
      <c r="DH234" s="201"/>
      <c r="DI234" s="201"/>
      <c r="DJ234" s="201"/>
      <c r="DK234" s="201"/>
      <c r="DL234" s="201"/>
      <c r="DM234" s="201"/>
      <c r="DN234" s="201"/>
      <c r="DO234" s="202"/>
      <c r="DP234" s="202"/>
      <c r="DQ234" s="202"/>
      <c r="DR234" s="202"/>
      <c r="DS234" s="202"/>
      <c r="DT234" s="202"/>
    </row>
    <row r="235" spans="1:124" s="224" customFormat="1" x14ac:dyDescent="0.2">
      <c r="A235" s="223"/>
      <c r="B235" s="223"/>
      <c r="C235" s="225"/>
      <c r="D235" s="226"/>
      <c r="E235" s="240"/>
      <c r="F235" s="240"/>
      <c r="G235" s="240"/>
      <c r="H235" s="240"/>
      <c r="I235" s="240"/>
      <c r="J235" s="241"/>
      <c r="K235" s="223"/>
      <c r="L235" s="223"/>
      <c r="M235" s="223"/>
      <c r="N235" s="223"/>
      <c r="O235" s="223"/>
      <c r="P235" s="223"/>
      <c r="Q235" s="223"/>
      <c r="R235" s="223"/>
      <c r="S235" s="223"/>
      <c r="T235" s="223"/>
      <c r="U235" s="223"/>
      <c r="V235" s="223"/>
      <c r="W235" s="202"/>
      <c r="X235" s="202"/>
      <c r="Y235" s="202"/>
      <c r="Z235" s="202"/>
      <c r="AA235" s="201"/>
      <c r="AB235" s="201"/>
      <c r="AC235" s="201"/>
      <c r="AD235" s="201"/>
      <c r="AE235" s="201"/>
      <c r="AF235" s="201"/>
      <c r="AG235" s="201"/>
      <c r="AH235" s="201"/>
      <c r="AI235" s="201"/>
      <c r="AJ235" s="201"/>
      <c r="AK235" s="201"/>
      <c r="AL235" s="201"/>
      <c r="AM235" s="201"/>
      <c r="AN235" s="201"/>
      <c r="AO235" s="201"/>
      <c r="AP235" s="201"/>
      <c r="AQ235" s="201"/>
      <c r="AR235" s="201"/>
      <c r="AS235" s="201"/>
      <c r="AT235" s="201"/>
      <c r="AU235" s="201"/>
      <c r="AV235" s="201"/>
      <c r="AW235" s="201"/>
      <c r="AX235" s="201"/>
      <c r="AY235" s="201"/>
      <c r="AZ235" s="201"/>
      <c r="BA235" s="201"/>
      <c r="BB235" s="201"/>
      <c r="BC235" s="201"/>
      <c r="BD235" s="201"/>
      <c r="BE235" s="201"/>
      <c r="BF235" s="201"/>
      <c r="BG235" s="201"/>
      <c r="BH235" s="201"/>
      <c r="BI235" s="201"/>
      <c r="BJ235" s="201"/>
      <c r="BK235" s="201"/>
      <c r="BL235" s="201"/>
      <c r="BM235" s="201"/>
      <c r="BN235" s="201"/>
      <c r="BO235" s="201"/>
      <c r="BP235" s="201"/>
      <c r="BQ235" s="201"/>
      <c r="BR235" s="201"/>
      <c r="BS235" s="201"/>
      <c r="BT235" s="201"/>
      <c r="BU235" s="201"/>
      <c r="BV235" s="201"/>
      <c r="BW235" s="201"/>
      <c r="BX235" s="201"/>
      <c r="BY235" s="201"/>
      <c r="BZ235" s="201"/>
      <c r="CA235" s="201"/>
      <c r="CB235" s="201"/>
      <c r="CC235" s="201"/>
      <c r="CD235" s="201"/>
      <c r="CE235" s="201"/>
      <c r="CF235" s="201"/>
      <c r="CG235" s="201"/>
      <c r="CH235" s="201"/>
      <c r="CI235" s="201"/>
      <c r="CJ235" s="201"/>
      <c r="CK235" s="201"/>
      <c r="CL235" s="201"/>
      <c r="CM235" s="201"/>
      <c r="CN235" s="201"/>
      <c r="CO235" s="201"/>
      <c r="CP235" s="201"/>
      <c r="CQ235" s="201"/>
      <c r="CR235" s="201"/>
      <c r="CS235" s="201"/>
      <c r="CT235" s="201"/>
      <c r="CU235" s="201"/>
      <c r="CV235" s="201"/>
      <c r="CW235" s="201"/>
      <c r="CX235" s="201"/>
      <c r="CY235" s="201"/>
      <c r="CZ235" s="201"/>
      <c r="DA235" s="201"/>
      <c r="DB235" s="201"/>
      <c r="DC235" s="201"/>
      <c r="DD235" s="201"/>
      <c r="DE235" s="201"/>
      <c r="DF235" s="201"/>
      <c r="DG235" s="201"/>
      <c r="DH235" s="201"/>
      <c r="DI235" s="201"/>
      <c r="DJ235" s="201"/>
      <c r="DK235" s="201"/>
      <c r="DL235" s="201"/>
      <c r="DM235" s="201"/>
      <c r="DN235" s="201"/>
      <c r="DO235" s="202"/>
      <c r="DP235" s="202"/>
      <c r="DQ235" s="202"/>
      <c r="DR235" s="202"/>
      <c r="DS235" s="202"/>
      <c r="DT235" s="202"/>
    </row>
    <row r="236" spans="1:124" s="224" customFormat="1" x14ac:dyDescent="0.2">
      <c r="A236" s="223"/>
      <c r="B236" s="223"/>
      <c r="C236" s="225"/>
      <c r="D236" s="226"/>
      <c r="E236" s="240"/>
      <c r="F236" s="240"/>
      <c r="G236" s="240"/>
      <c r="H236" s="240"/>
      <c r="I236" s="240"/>
      <c r="J236" s="241"/>
      <c r="K236" s="223"/>
      <c r="L236" s="223"/>
      <c r="M236" s="223"/>
      <c r="N236" s="223"/>
      <c r="O236" s="223"/>
      <c r="P236" s="223"/>
      <c r="Q236" s="223"/>
      <c r="R236" s="223"/>
      <c r="S236" s="223"/>
      <c r="T236" s="223"/>
      <c r="U236" s="223"/>
      <c r="V236" s="223"/>
      <c r="W236" s="202"/>
      <c r="X236" s="202"/>
      <c r="Y236" s="202"/>
      <c r="Z236" s="202"/>
      <c r="AA236" s="201"/>
      <c r="AB236" s="201"/>
      <c r="AC236" s="201"/>
      <c r="AD236" s="201"/>
      <c r="AE236" s="201"/>
      <c r="AF236" s="201"/>
      <c r="AG236" s="201"/>
      <c r="AH236" s="201"/>
      <c r="AI236" s="201"/>
      <c r="AJ236" s="201"/>
      <c r="AK236" s="201"/>
      <c r="AL236" s="201"/>
      <c r="AM236" s="201"/>
      <c r="AN236" s="201"/>
      <c r="AO236" s="201"/>
      <c r="AP236" s="201"/>
      <c r="AQ236" s="201"/>
      <c r="AR236" s="201"/>
      <c r="AS236" s="201"/>
      <c r="AT236" s="201"/>
      <c r="AU236" s="201"/>
      <c r="AV236" s="201"/>
      <c r="AW236" s="201"/>
      <c r="AX236" s="201"/>
      <c r="AY236" s="201"/>
      <c r="AZ236" s="201"/>
      <c r="BA236" s="201"/>
      <c r="BB236" s="201"/>
      <c r="BC236" s="201"/>
      <c r="BD236" s="201"/>
      <c r="BE236" s="201"/>
      <c r="BF236" s="201"/>
      <c r="BG236" s="201"/>
      <c r="BH236" s="201"/>
      <c r="BI236" s="201"/>
      <c r="BJ236" s="201"/>
      <c r="BK236" s="201"/>
      <c r="BL236" s="201"/>
      <c r="BM236" s="201"/>
      <c r="BN236" s="201"/>
      <c r="BO236" s="201"/>
      <c r="BP236" s="201"/>
      <c r="BQ236" s="201"/>
      <c r="BR236" s="201"/>
      <c r="BS236" s="201"/>
      <c r="BT236" s="201"/>
      <c r="BU236" s="201"/>
      <c r="BV236" s="201"/>
      <c r="BW236" s="201"/>
      <c r="BX236" s="201"/>
      <c r="BY236" s="201"/>
      <c r="BZ236" s="201"/>
      <c r="CA236" s="201"/>
      <c r="CB236" s="201"/>
      <c r="CC236" s="201"/>
      <c r="CD236" s="201"/>
      <c r="CE236" s="201"/>
      <c r="CF236" s="201"/>
      <c r="CG236" s="201"/>
      <c r="CH236" s="201"/>
      <c r="CI236" s="201"/>
      <c r="CJ236" s="201"/>
      <c r="CK236" s="201"/>
      <c r="CL236" s="201"/>
      <c r="CM236" s="201"/>
      <c r="CN236" s="201"/>
      <c r="CO236" s="201"/>
      <c r="CP236" s="201"/>
      <c r="CQ236" s="201"/>
      <c r="CR236" s="201"/>
      <c r="CS236" s="201"/>
      <c r="CT236" s="201"/>
      <c r="CU236" s="201"/>
      <c r="CV236" s="201"/>
      <c r="CW236" s="201"/>
      <c r="CX236" s="201"/>
      <c r="CY236" s="201"/>
      <c r="CZ236" s="201"/>
      <c r="DA236" s="201"/>
      <c r="DB236" s="201"/>
      <c r="DC236" s="201"/>
      <c r="DD236" s="201"/>
      <c r="DE236" s="201"/>
      <c r="DF236" s="201"/>
      <c r="DG236" s="201"/>
      <c r="DH236" s="201"/>
      <c r="DI236" s="201"/>
      <c r="DJ236" s="201"/>
      <c r="DK236" s="201"/>
      <c r="DL236" s="201"/>
      <c r="DM236" s="201"/>
      <c r="DN236" s="201"/>
      <c r="DO236" s="202"/>
      <c r="DP236" s="202"/>
      <c r="DQ236" s="202"/>
      <c r="DR236" s="202"/>
      <c r="DS236" s="202"/>
      <c r="DT236" s="202"/>
    </row>
    <row r="237" spans="1:124" s="224" customFormat="1" x14ac:dyDescent="0.2">
      <c r="A237" s="223"/>
      <c r="B237" s="223"/>
      <c r="C237" s="225"/>
      <c r="D237" s="226"/>
      <c r="E237" s="240"/>
      <c r="F237" s="240"/>
      <c r="G237" s="240"/>
      <c r="H237" s="240"/>
      <c r="I237" s="240"/>
      <c r="J237" s="241"/>
      <c r="K237" s="223"/>
      <c r="L237" s="223"/>
      <c r="M237" s="223"/>
      <c r="N237" s="223"/>
      <c r="O237" s="223"/>
      <c r="P237" s="223"/>
      <c r="Q237" s="223"/>
      <c r="R237" s="223"/>
      <c r="S237" s="223"/>
      <c r="T237" s="223"/>
      <c r="U237" s="223"/>
      <c r="V237" s="223"/>
      <c r="W237" s="202"/>
      <c r="X237" s="202"/>
      <c r="Y237" s="202"/>
      <c r="Z237" s="202"/>
      <c r="AA237" s="201"/>
      <c r="AB237" s="201"/>
      <c r="AC237" s="201"/>
      <c r="AD237" s="201"/>
      <c r="AE237" s="201"/>
      <c r="AF237" s="201"/>
      <c r="AG237" s="201"/>
      <c r="AH237" s="201"/>
      <c r="AI237" s="201"/>
      <c r="AJ237" s="201"/>
      <c r="AK237" s="201"/>
      <c r="AL237" s="201"/>
      <c r="AM237" s="201"/>
      <c r="AN237" s="201"/>
      <c r="AO237" s="201"/>
      <c r="AP237" s="201"/>
      <c r="AQ237" s="201"/>
      <c r="AR237" s="201"/>
      <c r="AS237" s="201"/>
      <c r="AT237" s="201"/>
      <c r="AU237" s="201"/>
      <c r="AV237" s="201"/>
      <c r="AW237" s="201"/>
      <c r="AX237" s="201"/>
      <c r="AY237" s="201"/>
      <c r="AZ237" s="201"/>
      <c r="BA237" s="201"/>
      <c r="BB237" s="201"/>
      <c r="BC237" s="201"/>
      <c r="BD237" s="201"/>
      <c r="BE237" s="201"/>
      <c r="BF237" s="201"/>
      <c r="BG237" s="201"/>
      <c r="BH237" s="201"/>
      <c r="BI237" s="201"/>
      <c r="BJ237" s="201"/>
      <c r="BK237" s="201"/>
      <c r="BL237" s="201"/>
      <c r="BM237" s="201"/>
      <c r="BN237" s="201"/>
      <c r="BO237" s="201"/>
      <c r="BP237" s="201"/>
      <c r="BQ237" s="201"/>
      <c r="BR237" s="201"/>
      <c r="BS237" s="201"/>
      <c r="BT237" s="201"/>
      <c r="BU237" s="201"/>
      <c r="BV237" s="201"/>
      <c r="BW237" s="201"/>
      <c r="BX237" s="201"/>
      <c r="BY237" s="201"/>
      <c r="BZ237" s="201"/>
      <c r="CA237" s="201"/>
      <c r="CB237" s="201"/>
      <c r="CC237" s="201"/>
      <c r="CD237" s="201"/>
      <c r="CE237" s="201"/>
      <c r="CF237" s="201"/>
      <c r="CG237" s="201"/>
      <c r="CH237" s="201"/>
      <c r="CI237" s="201"/>
      <c r="CJ237" s="201"/>
      <c r="CK237" s="201"/>
      <c r="CL237" s="201"/>
      <c r="CM237" s="201"/>
      <c r="CN237" s="201"/>
      <c r="CO237" s="201"/>
      <c r="CP237" s="201"/>
      <c r="CQ237" s="201"/>
      <c r="CR237" s="201"/>
      <c r="CS237" s="201"/>
      <c r="CT237" s="201"/>
      <c r="CU237" s="201"/>
      <c r="CV237" s="201"/>
      <c r="CW237" s="201"/>
      <c r="CX237" s="201"/>
      <c r="CY237" s="201"/>
      <c r="CZ237" s="201"/>
      <c r="DA237" s="201"/>
      <c r="DB237" s="201"/>
      <c r="DC237" s="201"/>
      <c r="DD237" s="201"/>
      <c r="DE237" s="201"/>
      <c r="DF237" s="201"/>
      <c r="DG237" s="201"/>
      <c r="DH237" s="201"/>
      <c r="DI237" s="201"/>
      <c r="DJ237" s="201"/>
      <c r="DK237" s="201"/>
      <c r="DL237" s="201"/>
      <c r="DM237" s="201"/>
      <c r="DN237" s="201"/>
      <c r="DO237" s="202"/>
      <c r="DP237" s="202"/>
      <c r="DQ237" s="202"/>
      <c r="DR237" s="202"/>
      <c r="DS237" s="202"/>
      <c r="DT237" s="202"/>
    </row>
    <row r="238" spans="1:124" s="224" customFormat="1" x14ac:dyDescent="0.2">
      <c r="A238" s="223"/>
      <c r="B238" s="223"/>
      <c r="C238" s="225"/>
      <c r="D238" s="226"/>
      <c r="E238" s="240"/>
      <c r="F238" s="240"/>
      <c r="G238" s="240"/>
      <c r="H238" s="240"/>
      <c r="I238" s="240"/>
      <c r="J238" s="241"/>
      <c r="K238" s="223"/>
      <c r="L238" s="223"/>
      <c r="M238" s="223"/>
      <c r="N238" s="223"/>
      <c r="O238" s="223"/>
      <c r="P238" s="223"/>
      <c r="Q238" s="223"/>
      <c r="R238" s="223"/>
      <c r="S238" s="223"/>
      <c r="T238" s="223"/>
      <c r="U238" s="223"/>
      <c r="V238" s="223"/>
      <c r="W238" s="202"/>
      <c r="X238" s="202"/>
      <c r="Y238" s="202"/>
      <c r="Z238" s="202"/>
      <c r="AA238" s="201"/>
      <c r="AB238" s="201"/>
      <c r="AC238" s="201"/>
      <c r="AD238" s="201"/>
      <c r="AE238" s="201"/>
      <c r="AF238" s="201"/>
      <c r="AG238" s="201"/>
      <c r="AH238" s="201"/>
      <c r="AI238" s="201"/>
      <c r="AJ238" s="201"/>
      <c r="AK238" s="201"/>
      <c r="AL238" s="201"/>
      <c r="AM238" s="201"/>
      <c r="AN238" s="201"/>
      <c r="AO238" s="201"/>
      <c r="AP238" s="201"/>
      <c r="AQ238" s="201"/>
      <c r="AR238" s="201"/>
      <c r="AS238" s="201"/>
      <c r="AT238" s="201"/>
      <c r="AU238" s="201"/>
      <c r="AV238" s="201"/>
      <c r="AW238" s="201"/>
      <c r="AX238" s="201"/>
      <c r="AY238" s="201"/>
      <c r="AZ238" s="201"/>
      <c r="BA238" s="201"/>
      <c r="BB238" s="201"/>
      <c r="BC238" s="201"/>
      <c r="BD238" s="201"/>
      <c r="BE238" s="201"/>
      <c r="BF238" s="201"/>
      <c r="BG238" s="201"/>
      <c r="BH238" s="201"/>
      <c r="BI238" s="201"/>
      <c r="BJ238" s="201"/>
      <c r="BK238" s="201"/>
      <c r="BL238" s="201"/>
      <c r="BM238" s="201"/>
      <c r="BN238" s="201"/>
      <c r="BO238" s="201"/>
      <c r="BP238" s="201"/>
      <c r="BQ238" s="201"/>
      <c r="BR238" s="201"/>
      <c r="BS238" s="201"/>
      <c r="BT238" s="201"/>
      <c r="BU238" s="201"/>
      <c r="BV238" s="201"/>
      <c r="BW238" s="201"/>
      <c r="BX238" s="201"/>
      <c r="BY238" s="201"/>
      <c r="BZ238" s="201"/>
      <c r="CA238" s="201"/>
      <c r="CB238" s="201"/>
      <c r="CC238" s="201"/>
      <c r="CD238" s="201"/>
      <c r="CE238" s="201"/>
      <c r="CF238" s="201"/>
      <c r="CG238" s="201"/>
      <c r="CH238" s="201"/>
      <c r="CI238" s="201"/>
      <c r="CJ238" s="201"/>
      <c r="CK238" s="201"/>
      <c r="CL238" s="201"/>
      <c r="CM238" s="201"/>
      <c r="CN238" s="201"/>
      <c r="CO238" s="201"/>
      <c r="CP238" s="201"/>
      <c r="CQ238" s="201"/>
      <c r="CR238" s="201"/>
      <c r="CS238" s="201"/>
      <c r="CT238" s="201"/>
      <c r="CU238" s="201"/>
      <c r="CV238" s="201"/>
      <c r="CW238" s="201"/>
      <c r="CX238" s="201"/>
      <c r="CY238" s="201"/>
      <c r="CZ238" s="201"/>
      <c r="DA238" s="201"/>
      <c r="DB238" s="201"/>
      <c r="DC238" s="201"/>
      <c r="DD238" s="201"/>
      <c r="DE238" s="201"/>
      <c r="DF238" s="201"/>
      <c r="DG238" s="201"/>
      <c r="DH238" s="201"/>
      <c r="DI238" s="201"/>
      <c r="DJ238" s="201"/>
      <c r="DK238" s="201"/>
      <c r="DL238" s="201"/>
      <c r="DM238" s="201"/>
      <c r="DN238" s="201"/>
      <c r="DO238" s="202"/>
      <c r="DP238" s="202"/>
      <c r="DQ238" s="202"/>
      <c r="DR238" s="202"/>
      <c r="DS238" s="202"/>
      <c r="DT238" s="202"/>
    </row>
    <row r="239" spans="1:124" s="224" customFormat="1" x14ac:dyDescent="0.2">
      <c r="A239" s="223"/>
      <c r="B239" s="223"/>
      <c r="C239" s="225"/>
      <c r="D239" s="226"/>
      <c r="E239" s="240"/>
      <c r="F239" s="240"/>
      <c r="G239" s="240"/>
      <c r="H239" s="240"/>
      <c r="I239" s="240"/>
      <c r="J239" s="241"/>
      <c r="K239" s="223"/>
      <c r="L239" s="223"/>
      <c r="M239" s="223"/>
      <c r="N239" s="223"/>
      <c r="O239" s="223"/>
      <c r="P239" s="223"/>
      <c r="Q239" s="223"/>
      <c r="R239" s="223"/>
      <c r="S239" s="223"/>
      <c r="T239" s="223"/>
      <c r="U239" s="223"/>
      <c r="V239" s="223"/>
      <c r="W239" s="202"/>
      <c r="X239" s="202"/>
      <c r="Y239" s="202"/>
      <c r="Z239" s="202"/>
      <c r="AA239" s="201"/>
      <c r="AB239" s="201"/>
      <c r="AC239" s="201"/>
      <c r="AD239" s="201"/>
      <c r="AE239" s="201"/>
      <c r="AF239" s="201"/>
      <c r="AG239" s="201"/>
      <c r="AH239" s="201"/>
      <c r="AI239" s="201"/>
      <c r="AJ239" s="201"/>
      <c r="AK239" s="201"/>
      <c r="AL239" s="201"/>
      <c r="AM239" s="201"/>
      <c r="AN239" s="201"/>
      <c r="AO239" s="201"/>
      <c r="AP239" s="201"/>
      <c r="AQ239" s="201"/>
      <c r="AR239" s="201"/>
      <c r="AS239" s="201"/>
      <c r="AT239" s="201"/>
      <c r="AU239" s="201"/>
      <c r="AV239" s="201"/>
      <c r="AW239" s="201"/>
      <c r="AX239" s="201"/>
      <c r="AY239" s="201"/>
      <c r="AZ239" s="201"/>
      <c r="BA239" s="201"/>
      <c r="BB239" s="201"/>
      <c r="BC239" s="201"/>
      <c r="BD239" s="201"/>
      <c r="BE239" s="201"/>
      <c r="BF239" s="201"/>
      <c r="BG239" s="201"/>
      <c r="BH239" s="201"/>
      <c r="BI239" s="201"/>
      <c r="BJ239" s="201"/>
      <c r="BK239" s="201"/>
      <c r="BL239" s="201"/>
      <c r="BM239" s="201"/>
      <c r="BN239" s="201"/>
      <c r="BO239" s="201"/>
      <c r="BP239" s="201"/>
      <c r="BQ239" s="201"/>
      <c r="BR239" s="201"/>
      <c r="BS239" s="201"/>
      <c r="BT239" s="201"/>
      <c r="BU239" s="201"/>
      <c r="BV239" s="201"/>
      <c r="BW239" s="201"/>
      <c r="BX239" s="201"/>
      <c r="BY239" s="201"/>
      <c r="BZ239" s="201"/>
      <c r="CA239" s="201"/>
      <c r="CB239" s="201"/>
      <c r="CC239" s="201"/>
      <c r="CD239" s="201"/>
      <c r="CE239" s="201"/>
      <c r="CF239" s="201"/>
      <c r="CG239" s="201"/>
      <c r="CH239" s="201"/>
      <c r="CI239" s="201"/>
      <c r="CJ239" s="201"/>
      <c r="CK239" s="201"/>
      <c r="CL239" s="201"/>
      <c r="CM239" s="201"/>
      <c r="CN239" s="201"/>
      <c r="CO239" s="201"/>
      <c r="CP239" s="201"/>
      <c r="CQ239" s="201"/>
      <c r="CR239" s="201"/>
      <c r="CS239" s="201"/>
      <c r="CT239" s="201"/>
      <c r="CU239" s="201"/>
      <c r="CV239" s="201"/>
      <c r="CW239" s="201"/>
      <c r="CX239" s="201"/>
      <c r="CY239" s="201"/>
      <c r="CZ239" s="201"/>
      <c r="DA239" s="201"/>
      <c r="DB239" s="201"/>
      <c r="DC239" s="201"/>
      <c r="DD239" s="201"/>
      <c r="DE239" s="201"/>
      <c r="DF239" s="201"/>
      <c r="DG239" s="201"/>
      <c r="DH239" s="201"/>
      <c r="DI239" s="201"/>
      <c r="DJ239" s="201"/>
      <c r="DK239" s="201"/>
      <c r="DL239" s="201"/>
      <c r="DM239" s="201"/>
      <c r="DN239" s="201"/>
      <c r="DO239" s="202"/>
      <c r="DP239" s="202"/>
      <c r="DQ239" s="202"/>
      <c r="DR239" s="202"/>
      <c r="DS239" s="202"/>
      <c r="DT239" s="202"/>
    </row>
    <row r="240" spans="1:124" s="224" customFormat="1" x14ac:dyDescent="0.2">
      <c r="A240" s="223"/>
      <c r="B240" s="223"/>
      <c r="C240" s="225"/>
      <c r="D240" s="226"/>
      <c r="E240" s="240"/>
      <c r="F240" s="240"/>
      <c r="G240" s="240"/>
      <c r="H240" s="240"/>
      <c r="I240" s="240"/>
      <c r="J240" s="241"/>
      <c r="K240" s="223"/>
      <c r="L240" s="223"/>
      <c r="M240" s="223"/>
      <c r="N240" s="223"/>
      <c r="O240" s="223"/>
      <c r="P240" s="223"/>
      <c r="Q240" s="223"/>
      <c r="R240" s="223"/>
      <c r="S240" s="223"/>
      <c r="T240" s="223"/>
      <c r="U240" s="223"/>
      <c r="V240" s="223"/>
      <c r="W240" s="202"/>
      <c r="X240" s="202"/>
      <c r="Y240" s="202"/>
      <c r="Z240" s="202"/>
      <c r="AA240" s="201"/>
      <c r="AB240" s="201"/>
      <c r="AC240" s="201"/>
      <c r="AD240" s="201"/>
      <c r="AE240" s="201"/>
      <c r="AF240" s="201"/>
      <c r="AG240" s="201"/>
      <c r="AH240" s="201"/>
      <c r="AI240" s="201"/>
      <c r="AJ240" s="201"/>
      <c r="AK240" s="201"/>
      <c r="AL240" s="201"/>
      <c r="AM240" s="201"/>
      <c r="AN240" s="201"/>
      <c r="AO240" s="201"/>
      <c r="AP240" s="201"/>
      <c r="AQ240" s="201"/>
      <c r="AR240" s="201"/>
      <c r="AS240" s="201"/>
      <c r="AT240" s="201"/>
      <c r="AU240" s="201"/>
      <c r="AV240" s="201"/>
      <c r="AW240" s="201"/>
      <c r="AX240" s="201"/>
      <c r="AY240" s="201"/>
      <c r="AZ240" s="201"/>
      <c r="BA240" s="201"/>
      <c r="BB240" s="201"/>
      <c r="BC240" s="201"/>
      <c r="BD240" s="201"/>
      <c r="BE240" s="201"/>
      <c r="BF240" s="201"/>
      <c r="BG240" s="201"/>
      <c r="BH240" s="201"/>
      <c r="BI240" s="201"/>
      <c r="BJ240" s="201"/>
      <c r="BK240" s="201"/>
      <c r="BL240" s="201"/>
      <c r="BM240" s="201"/>
      <c r="BN240" s="201"/>
      <c r="BO240" s="201"/>
      <c r="BP240" s="201"/>
      <c r="BQ240" s="201"/>
      <c r="BR240" s="201"/>
      <c r="BS240" s="201"/>
      <c r="BT240" s="201"/>
      <c r="BU240" s="201"/>
      <c r="BV240" s="201"/>
      <c r="BW240" s="201"/>
      <c r="BX240" s="201"/>
      <c r="BY240" s="201"/>
      <c r="BZ240" s="201"/>
      <c r="CA240" s="201"/>
      <c r="CB240" s="201"/>
      <c r="CC240" s="201"/>
      <c r="CD240" s="201"/>
      <c r="CE240" s="201"/>
      <c r="CF240" s="201"/>
      <c r="CG240" s="201"/>
      <c r="CH240" s="201"/>
      <c r="CI240" s="201"/>
      <c r="CJ240" s="201"/>
      <c r="CK240" s="201"/>
      <c r="CL240" s="201"/>
      <c r="CM240" s="201"/>
      <c r="CN240" s="201"/>
      <c r="CO240" s="201"/>
      <c r="CP240" s="201"/>
      <c r="CQ240" s="201"/>
      <c r="CR240" s="201"/>
      <c r="CS240" s="201"/>
      <c r="CT240" s="201"/>
      <c r="CU240" s="201"/>
      <c r="CV240" s="201"/>
      <c r="CW240" s="201"/>
      <c r="CX240" s="201"/>
      <c r="CY240" s="201"/>
      <c r="CZ240" s="201"/>
      <c r="DA240" s="201"/>
      <c r="DB240" s="201"/>
      <c r="DC240" s="201"/>
      <c r="DD240" s="201"/>
      <c r="DE240" s="201"/>
      <c r="DF240" s="201"/>
      <c r="DG240" s="201"/>
      <c r="DH240" s="201"/>
      <c r="DI240" s="201"/>
      <c r="DJ240" s="201"/>
      <c r="DK240" s="201"/>
      <c r="DL240" s="201"/>
      <c r="DM240" s="201"/>
      <c r="DN240" s="201"/>
      <c r="DO240" s="202"/>
      <c r="DP240" s="202"/>
      <c r="DQ240" s="202"/>
      <c r="DR240" s="202"/>
      <c r="DS240" s="202"/>
      <c r="DT240" s="202"/>
    </row>
    <row r="241" spans="1:124" s="224" customFormat="1" x14ac:dyDescent="0.2">
      <c r="A241" s="223"/>
      <c r="B241" s="223"/>
      <c r="C241" s="225"/>
      <c r="D241" s="226"/>
      <c r="E241" s="240"/>
      <c r="F241" s="240"/>
      <c r="G241" s="240"/>
      <c r="H241" s="240"/>
      <c r="I241" s="240"/>
      <c r="J241" s="241"/>
      <c r="K241" s="223"/>
      <c r="L241" s="223"/>
      <c r="M241" s="223"/>
      <c r="N241" s="223"/>
      <c r="O241" s="223"/>
      <c r="P241" s="223"/>
      <c r="Q241" s="223"/>
      <c r="R241" s="223"/>
      <c r="S241" s="223"/>
      <c r="T241" s="223"/>
      <c r="U241" s="223"/>
      <c r="V241" s="223"/>
      <c r="W241" s="202"/>
      <c r="X241" s="202"/>
      <c r="Y241" s="202"/>
      <c r="Z241" s="202"/>
      <c r="AA241" s="201"/>
      <c r="AB241" s="201"/>
      <c r="AC241" s="201"/>
      <c r="AD241" s="201"/>
      <c r="AE241" s="201"/>
      <c r="AF241" s="201"/>
      <c r="AG241" s="201"/>
      <c r="AH241" s="201"/>
      <c r="AI241" s="201"/>
      <c r="AJ241" s="201"/>
      <c r="AK241" s="201"/>
      <c r="AL241" s="201"/>
      <c r="AM241" s="201"/>
      <c r="AN241" s="201"/>
      <c r="AO241" s="201"/>
      <c r="AP241" s="201"/>
      <c r="AQ241" s="201"/>
      <c r="AR241" s="201"/>
      <c r="AS241" s="201"/>
      <c r="AT241" s="201"/>
      <c r="AU241" s="201"/>
      <c r="AV241" s="201"/>
      <c r="AW241" s="201"/>
      <c r="AX241" s="201"/>
      <c r="AY241" s="201"/>
      <c r="AZ241" s="201"/>
      <c r="BA241" s="201"/>
      <c r="BB241" s="201"/>
      <c r="BC241" s="201"/>
      <c r="BD241" s="201"/>
      <c r="BE241" s="201"/>
      <c r="BF241" s="201"/>
      <c r="BG241" s="201"/>
      <c r="BH241" s="201"/>
      <c r="BI241" s="201"/>
      <c r="BJ241" s="201"/>
      <c r="BK241" s="201"/>
      <c r="BL241" s="201"/>
      <c r="BM241" s="201"/>
      <c r="BN241" s="201"/>
      <c r="BO241" s="201"/>
      <c r="BP241" s="201"/>
      <c r="BQ241" s="201"/>
      <c r="BR241" s="201"/>
      <c r="BS241" s="201"/>
      <c r="BT241" s="201"/>
      <c r="BU241" s="201"/>
      <c r="BV241" s="201"/>
      <c r="BW241" s="201"/>
      <c r="BX241" s="201"/>
      <c r="BY241" s="201"/>
      <c r="BZ241" s="201"/>
      <c r="CA241" s="201"/>
      <c r="CB241" s="201"/>
      <c r="CC241" s="201"/>
      <c r="CD241" s="201"/>
      <c r="CE241" s="201"/>
      <c r="CF241" s="201"/>
      <c r="CG241" s="201"/>
      <c r="CH241" s="201"/>
      <c r="CI241" s="201"/>
      <c r="CJ241" s="201"/>
      <c r="CK241" s="201"/>
      <c r="CL241" s="201"/>
      <c r="CM241" s="201"/>
      <c r="CN241" s="201"/>
      <c r="CO241" s="201"/>
      <c r="CP241" s="201"/>
      <c r="CQ241" s="201"/>
      <c r="CR241" s="201"/>
      <c r="CS241" s="201"/>
      <c r="CT241" s="201"/>
      <c r="CU241" s="201"/>
      <c r="CV241" s="201"/>
      <c r="CW241" s="201"/>
      <c r="CX241" s="201"/>
      <c r="CY241" s="201"/>
      <c r="CZ241" s="201"/>
      <c r="DA241" s="201"/>
      <c r="DB241" s="201"/>
      <c r="DC241" s="201"/>
      <c r="DD241" s="201"/>
      <c r="DE241" s="201"/>
      <c r="DF241" s="201"/>
      <c r="DG241" s="201"/>
      <c r="DH241" s="201"/>
      <c r="DI241" s="201"/>
      <c r="DJ241" s="201"/>
      <c r="DK241" s="201"/>
      <c r="DL241" s="201"/>
      <c r="DM241" s="201"/>
      <c r="DN241" s="201"/>
      <c r="DO241" s="202"/>
      <c r="DP241" s="202"/>
      <c r="DQ241" s="202"/>
      <c r="DR241" s="202"/>
      <c r="DS241" s="202"/>
      <c r="DT241" s="202"/>
    </row>
    <row r="242" spans="1:124" s="224" customFormat="1" x14ac:dyDescent="0.2">
      <c r="A242" s="223"/>
      <c r="B242" s="223"/>
      <c r="C242" s="225"/>
      <c r="D242" s="226"/>
      <c r="E242" s="240"/>
      <c r="F242" s="240"/>
      <c r="G242" s="240"/>
      <c r="H242" s="240"/>
      <c r="I242" s="240"/>
      <c r="J242" s="241"/>
      <c r="K242" s="223"/>
      <c r="L242" s="223"/>
      <c r="M242" s="223"/>
      <c r="N242" s="223"/>
      <c r="O242" s="223"/>
      <c r="P242" s="223"/>
      <c r="Q242" s="223"/>
      <c r="R242" s="223"/>
      <c r="S242" s="223"/>
      <c r="T242" s="223"/>
      <c r="U242" s="223"/>
      <c r="V242" s="223"/>
      <c r="W242" s="202"/>
      <c r="X242" s="202"/>
      <c r="Y242" s="202"/>
      <c r="Z242" s="202"/>
      <c r="AA242" s="201"/>
      <c r="AB242" s="201"/>
      <c r="AC242" s="201"/>
      <c r="AD242" s="201"/>
      <c r="AE242" s="201"/>
      <c r="AF242" s="201"/>
      <c r="AG242" s="201"/>
      <c r="AH242" s="201"/>
      <c r="AI242" s="201"/>
      <c r="AJ242" s="201"/>
      <c r="AK242" s="201"/>
      <c r="AL242" s="201"/>
      <c r="AM242" s="201"/>
      <c r="AN242" s="201"/>
      <c r="AO242" s="201"/>
      <c r="AP242" s="201"/>
      <c r="AQ242" s="201"/>
      <c r="AR242" s="201"/>
      <c r="AS242" s="201"/>
      <c r="AT242" s="201"/>
      <c r="AU242" s="201"/>
      <c r="AV242" s="201"/>
      <c r="AW242" s="201"/>
      <c r="AX242" s="201"/>
      <c r="AY242" s="201"/>
      <c r="AZ242" s="201"/>
      <c r="BA242" s="201"/>
      <c r="BB242" s="201"/>
      <c r="BC242" s="201"/>
      <c r="BD242" s="201"/>
      <c r="BE242" s="201"/>
      <c r="BF242" s="201"/>
      <c r="BG242" s="201"/>
      <c r="BH242" s="201"/>
      <c r="BI242" s="201"/>
      <c r="BJ242" s="201"/>
      <c r="BK242" s="201"/>
      <c r="BL242" s="201"/>
      <c r="BM242" s="201"/>
      <c r="BN242" s="201"/>
      <c r="BO242" s="201"/>
      <c r="BP242" s="201"/>
      <c r="BQ242" s="201"/>
      <c r="BR242" s="201"/>
      <c r="BS242" s="201"/>
      <c r="BT242" s="201"/>
      <c r="BU242" s="201"/>
      <c r="BV242" s="201"/>
      <c r="BW242" s="201"/>
      <c r="BX242" s="201"/>
      <c r="BY242" s="201"/>
      <c r="BZ242" s="201"/>
      <c r="CA242" s="201"/>
      <c r="CB242" s="201"/>
      <c r="CC242" s="201"/>
      <c r="CD242" s="201"/>
      <c r="CE242" s="201"/>
      <c r="CF242" s="201"/>
      <c r="CG242" s="201"/>
      <c r="CH242" s="201"/>
      <c r="CI242" s="201"/>
      <c r="CJ242" s="201"/>
      <c r="CK242" s="201"/>
      <c r="CL242" s="201"/>
      <c r="CM242" s="201"/>
      <c r="CN242" s="201"/>
      <c r="CO242" s="201"/>
      <c r="CP242" s="201"/>
      <c r="CQ242" s="201"/>
      <c r="CR242" s="201"/>
      <c r="CS242" s="201"/>
      <c r="CT242" s="201"/>
      <c r="CU242" s="201"/>
      <c r="CV242" s="201"/>
      <c r="CW242" s="201"/>
      <c r="CX242" s="201"/>
      <c r="CY242" s="201"/>
      <c r="CZ242" s="201"/>
      <c r="DA242" s="201"/>
      <c r="DB242" s="201"/>
      <c r="DC242" s="201"/>
      <c r="DD242" s="201"/>
      <c r="DE242" s="201"/>
      <c r="DF242" s="201"/>
      <c r="DG242" s="201"/>
      <c r="DH242" s="201"/>
      <c r="DI242" s="201"/>
      <c r="DJ242" s="201"/>
      <c r="DK242" s="201"/>
      <c r="DL242" s="201"/>
      <c r="DM242" s="201"/>
      <c r="DN242" s="201"/>
      <c r="DO242" s="202"/>
      <c r="DP242" s="202"/>
      <c r="DQ242" s="202"/>
      <c r="DR242" s="202"/>
      <c r="DS242" s="202"/>
      <c r="DT242" s="202"/>
    </row>
    <row r="243" spans="1:124" s="224" customFormat="1" x14ac:dyDescent="0.2">
      <c r="A243" s="223"/>
      <c r="B243" s="223"/>
      <c r="C243" s="225"/>
      <c r="D243" s="226"/>
      <c r="E243" s="240"/>
      <c r="F243" s="240"/>
      <c r="G243" s="240"/>
      <c r="H243" s="240"/>
      <c r="I243" s="240"/>
      <c r="J243" s="241"/>
      <c r="K243" s="223"/>
      <c r="L243" s="223"/>
      <c r="M243" s="223"/>
      <c r="N243" s="223"/>
      <c r="O243" s="223"/>
      <c r="P243" s="223"/>
      <c r="Q243" s="223"/>
      <c r="R243" s="223"/>
      <c r="S243" s="223"/>
      <c r="T243" s="223"/>
      <c r="U243" s="223"/>
      <c r="V243" s="223"/>
      <c r="W243" s="202"/>
      <c r="X243" s="202"/>
      <c r="Y243" s="202"/>
      <c r="Z243" s="202"/>
      <c r="AA243" s="201"/>
      <c r="AB243" s="201"/>
      <c r="AC243" s="201"/>
      <c r="AD243" s="201"/>
      <c r="AE243" s="201"/>
      <c r="AF243" s="201"/>
      <c r="AG243" s="201"/>
      <c r="AH243" s="201"/>
      <c r="AI243" s="201"/>
      <c r="AJ243" s="201"/>
      <c r="AK243" s="201"/>
      <c r="AL243" s="201"/>
      <c r="AM243" s="201"/>
      <c r="AN243" s="201"/>
      <c r="AO243" s="201"/>
      <c r="AP243" s="201"/>
      <c r="AQ243" s="201"/>
      <c r="AR243" s="201"/>
      <c r="AS243" s="201"/>
      <c r="AT243" s="201"/>
      <c r="AU243" s="201"/>
      <c r="AV243" s="201"/>
      <c r="AW243" s="201"/>
      <c r="AX243" s="201"/>
      <c r="AY243" s="201"/>
      <c r="AZ243" s="201"/>
      <c r="BA243" s="201"/>
      <c r="BB243" s="201"/>
      <c r="BC243" s="201"/>
      <c r="BD243" s="201"/>
      <c r="BE243" s="201"/>
      <c r="BF243" s="201"/>
      <c r="BG243" s="201"/>
      <c r="BH243" s="201"/>
      <c r="BI243" s="201"/>
      <c r="BJ243" s="201"/>
      <c r="BK243" s="201"/>
      <c r="BL243" s="201"/>
      <c r="BM243" s="201"/>
      <c r="BN243" s="201"/>
      <c r="BO243" s="201"/>
      <c r="BP243" s="201"/>
      <c r="BQ243" s="201"/>
      <c r="BR243" s="201"/>
      <c r="BS243" s="201"/>
      <c r="BT243" s="201"/>
      <c r="BU243" s="201"/>
      <c r="BV243" s="201"/>
      <c r="BW243" s="201"/>
      <c r="BX243" s="201"/>
      <c r="BY243" s="201"/>
      <c r="BZ243" s="201"/>
      <c r="CA243" s="201"/>
      <c r="CB243" s="201"/>
      <c r="CC243" s="201"/>
      <c r="CD243" s="201"/>
      <c r="CE243" s="201"/>
      <c r="CF243" s="201"/>
      <c r="CG243" s="201"/>
      <c r="CH243" s="201"/>
      <c r="CI243" s="201"/>
      <c r="CJ243" s="201"/>
      <c r="CK243" s="201"/>
      <c r="CL243" s="201"/>
      <c r="CM243" s="201"/>
      <c r="CN243" s="201"/>
      <c r="CO243" s="201"/>
      <c r="CP243" s="201"/>
      <c r="CQ243" s="201"/>
      <c r="CR243" s="201"/>
      <c r="CS243" s="201"/>
      <c r="CT243" s="201"/>
      <c r="CU243" s="201"/>
      <c r="CV243" s="201"/>
      <c r="CW243" s="201"/>
      <c r="CX243" s="201"/>
      <c r="CY243" s="201"/>
      <c r="CZ243" s="201"/>
      <c r="DA243" s="201"/>
      <c r="DB243" s="201"/>
      <c r="DC243" s="201"/>
      <c r="DD243" s="201"/>
      <c r="DE243" s="201"/>
      <c r="DF243" s="201"/>
      <c r="DG243" s="201"/>
      <c r="DH243" s="201"/>
      <c r="DI243" s="201"/>
      <c r="DJ243" s="201"/>
      <c r="DK243" s="201"/>
      <c r="DL243" s="201"/>
      <c r="DM243" s="201"/>
      <c r="DN243" s="201"/>
      <c r="DO243" s="202"/>
      <c r="DP243" s="202"/>
      <c r="DQ243" s="202"/>
      <c r="DR243" s="202"/>
      <c r="DS243" s="202"/>
      <c r="DT243" s="202"/>
    </row>
    <row r="244" spans="1:124" s="224" customFormat="1" x14ac:dyDescent="0.2">
      <c r="A244" s="223"/>
      <c r="B244" s="223"/>
      <c r="C244" s="225"/>
      <c r="D244" s="226"/>
      <c r="E244" s="240"/>
      <c r="F244" s="240"/>
      <c r="G244" s="240"/>
      <c r="H244" s="240"/>
      <c r="I244" s="240"/>
      <c r="J244" s="241"/>
      <c r="K244" s="223"/>
      <c r="L244" s="223"/>
      <c r="M244" s="223"/>
      <c r="N244" s="223"/>
      <c r="O244" s="223"/>
      <c r="P244" s="223"/>
      <c r="Q244" s="223"/>
      <c r="R244" s="223"/>
      <c r="S244" s="223"/>
      <c r="T244" s="223"/>
      <c r="U244" s="223"/>
      <c r="V244" s="223"/>
      <c r="W244" s="202"/>
      <c r="X244" s="202"/>
      <c r="Y244" s="202"/>
      <c r="Z244" s="202"/>
      <c r="AA244" s="201"/>
      <c r="AB244" s="201"/>
      <c r="AC244" s="201"/>
      <c r="AD244" s="201"/>
      <c r="AE244" s="201"/>
      <c r="AF244" s="201"/>
      <c r="AG244" s="201"/>
      <c r="AH244" s="201"/>
      <c r="AI244" s="201"/>
      <c r="AJ244" s="201"/>
      <c r="AK244" s="201"/>
      <c r="AL244" s="201"/>
      <c r="AM244" s="201"/>
      <c r="AN244" s="201"/>
      <c r="AO244" s="201"/>
      <c r="AP244" s="201"/>
      <c r="AQ244" s="201"/>
      <c r="AR244" s="201"/>
      <c r="AS244" s="201"/>
      <c r="AT244" s="201"/>
      <c r="AU244" s="201"/>
      <c r="AV244" s="201"/>
      <c r="AW244" s="201"/>
      <c r="AX244" s="201"/>
      <c r="AY244" s="201"/>
      <c r="AZ244" s="201"/>
      <c r="BA244" s="201"/>
      <c r="BB244" s="201"/>
      <c r="BC244" s="201"/>
      <c r="BD244" s="201"/>
      <c r="BE244" s="201"/>
      <c r="BF244" s="201"/>
      <c r="BG244" s="201"/>
      <c r="BH244" s="201"/>
      <c r="BI244" s="201"/>
      <c r="BJ244" s="201"/>
      <c r="BK244" s="201"/>
      <c r="BL244" s="201"/>
      <c r="BM244" s="201"/>
      <c r="BN244" s="201"/>
      <c r="BO244" s="201"/>
      <c r="BP244" s="201"/>
      <c r="BQ244" s="201"/>
      <c r="BR244" s="201"/>
      <c r="BS244" s="201"/>
      <c r="BT244" s="201"/>
      <c r="BU244" s="201"/>
      <c r="BV244" s="201"/>
      <c r="BW244" s="201"/>
      <c r="BX244" s="201"/>
      <c r="BY244" s="201"/>
      <c r="BZ244" s="201"/>
      <c r="CA244" s="201"/>
      <c r="CB244" s="201"/>
      <c r="CC244" s="201"/>
      <c r="CD244" s="201"/>
      <c r="CE244" s="201"/>
      <c r="CF244" s="201"/>
      <c r="CG244" s="201"/>
      <c r="CH244" s="201"/>
      <c r="CI244" s="201"/>
      <c r="CJ244" s="201"/>
      <c r="CK244" s="201"/>
      <c r="CL244" s="201"/>
      <c r="CM244" s="201"/>
      <c r="CN244" s="201"/>
      <c r="CO244" s="201"/>
      <c r="CP244" s="201"/>
      <c r="CQ244" s="201"/>
      <c r="CR244" s="201"/>
      <c r="CS244" s="201"/>
      <c r="CT244" s="201"/>
      <c r="CU244" s="201"/>
      <c r="CV244" s="201"/>
      <c r="CW244" s="201"/>
      <c r="CX244" s="201"/>
      <c r="CY244" s="201"/>
      <c r="CZ244" s="201"/>
      <c r="DA244" s="201"/>
      <c r="DB244" s="201"/>
      <c r="DC244" s="201"/>
      <c r="DD244" s="201"/>
      <c r="DE244" s="201"/>
      <c r="DF244" s="201"/>
      <c r="DG244" s="201"/>
      <c r="DH244" s="201"/>
      <c r="DI244" s="201"/>
      <c r="DJ244" s="201"/>
      <c r="DK244" s="201"/>
      <c r="DL244" s="201"/>
      <c r="DM244" s="201"/>
      <c r="DN244" s="201"/>
      <c r="DO244" s="202"/>
      <c r="DP244" s="202"/>
      <c r="DQ244" s="202"/>
      <c r="DR244" s="202"/>
      <c r="DS244" s="202"/>
      <c r="DT244" s="202"/>
    </row>
    <row r="245" spans="1:124" s="224" customFormat="1" x14ac:dyDescent="0.2">
      <c r="A245" s="223"/>
      <c r="B245" s="223"/>
      <c r="C245" s="225"/>
      <c r="D245" s="226"/>
      <c r="E245" s="240"/>
      <c r="F245" s="240"/>
      <c r="G245" s="240"/>
      <c r="H245" s="240"/>
      <c r="I245" s="240"/>
      <c r="J245" s="241"/>
      <c r="K245" s="223"/>
      <c r="L245" s="223"/>
      <c r="M245" s="223"/>
      <c r="N245" s="223"/>
      <c r="O245" s="223"/>
      <c r="P245" s="223"/>
      <c r="Q245" s="223"/>
      <c r="R245" s="223"/>
      <c r="S245" s="223"/>
      <c r="T245" s="223"/>
      <c r="U245" s="223"/>
      <c r="V245" s="223"/>
      <c r="W245" s="202"/>
      <c r="X245" s="202"/>
      <c r="Y245" s="202"/>
      <c r="Z245" s="202"/>
      <c r="AA245" s="201"/>
      <c r="AB245" s="201"/>
      <c r="AC245" s="201"/>
      <c r="AD245" s="201"/>
      <c r="AE245" s="201"/>
      <c r="AF245" s="201"/>
      <c r="AG245" s="201"/>
      <c r="AH245" s="201"/>
      <c r="AI245" s="201"/>
      <c r="AJ245" s="201"/>
      <c r="AK245" s="201"/>
      <c r="AL245" s="201"/>
      <c r="AM245" s="201"/>
      <c r="AN245" s="201"/>
      <c r="AO245" s="201"/>
      <c r="AP245" s="201"/>
      <c r="AQ245" s="201"/>
      <c r="AR245" s="201"/>
      <c r="AS245" s="201"/>
      <c r="AT245" s="201"/>
      <c r="AU245" s="201"/>
      <c r="AV245" s="201"/>
      <c r="AW245" s="201"/>
      <c r="AX245" s="201"/>
      <c r="AY245" s="201"/>
      <c r="AZ245" s="201"/>
      <c r="BA245" s="201"/>
      <c r="BB245" s="201"/>
      <c r="BC245" s="201"/>
      <c r="BD245" s="201"/>
      <c r="BE245" s="201"/>
      <c r="BF245" s="201"/>
      <c r="BG245" s="201"/>
      <c r="BH245" s="201"/>
      <c r="BI245" s="201"/>
      <c r="BJ245" s="201"/>
      <c r="BK245" s="201"/>
      <c r="BL245" s="201"/>
      <c r="BM245" s="201"/>
      <c r="BN245" s="201"/>
      <c r="BO245" s="201"/>
      <c r="BP245" s="201"/>
      <c r="BQ245" s="201"/>
      <c r="BR245" s="201"/>
      <c r="BS245" s="201"/>
      <c r="BT245" s="201"/>
      <c r="BU245" s="201"/>
      <c r="BV245" s="201"/>
      <c r="BW245" s="201"/>
      <c r="BX245" s="201"/>
      <c r="BY245" s="201"/>
      <c r="BZ245" s="201"/>
      <c r="CA245" s="201"/>
      <c r="CB245" s="201"/>
      <c r="CC245" s="201"/>
      <c r="CD245" s="201"/>
      <c r="CE245" s="201"/>
      <c r="CF245" s="201"/>
      <c r="CG245" s="201"/>
      <c r="CH245" s="201"/>
      <c r="CI245" s="201"/>
      <c r="CJ245" s="201"/>
      <c r="CK245" s="201"/>
      <c r="CL245" s="201"/>
      <c r="CM245" s="201"/>
      <c r="CN245" s="201"/>
      <c r="CO245" s="201"/>
      <c r="CP245" s="201"/>
      <c r="CQ245" s="201"/>
      <c r="CR245" s="201"/>
      <c r="CS245" s="201"/>
      <c r="CT245" s="201"/>
      <c r="CU245" s="201"/>
      <c r="CV245" s="201"/>
      <c r="CW245" s="201"/>
      <c r="CX245" s="201"/>
      <c r="CY245" s="201"/>
      <c r="CZ245" s="201"/>
      <c r="DA245" s="201"/>
      <c r="DB245" s="201"/>
      <c r="DC245" s="201"/>
      <c r="DD245" s="201"/>
      <c r="DE245" s="201"/>
      <c r="DF245" s="201"/>
      <c r="DG245" s="201"/>
      <c r="DH245" s="201"/>
      <c r="DI245" s="201"/>
      <c r="DJ245" s="201"/>
      <c r="DK245" s="201"/>
      <c r="DL245" s="201"/>
      <c r="DM245" s="201"/>
      <c r="DN245" s="201"/>
      <c r="DO245" s="202"/>
      <c r="DP245" s="202"/>
      <c r="DQ245" s="202"/>
      <c r="DR245" s="202"/>
      <c r="DS245" s="202"/>
      <c r="DT245" s="202"/>
    </row>
    <row r="246" spans="1:124" s="224" customFormat="1" x14ac:dyDescent="0.2">
      <c r="A246" s="223"/>
      <c r="B246" s="223"/>
      <c r="C246" s="225"/>
      <c r="D246" s="226"/>
      <c r="E246" s="240"/>
      <c r="F246" s="240"/>
      <c r="G246" s="240"/>
      <c r="H246" s="240"/>
      <c r="I246" s="240"/>
      <c r="J246" s="241"/>
      <c r="K246" s="223"/>
      <c r="L246" s="223"/>
      <c r="M246" s="223"/>
      <c r="N246" s="223"/>
      <c r="O246" s="223"/>
      <c r="P246" s="223"/>
      <c r="Q246" s="223"/>
      <c r="R246" s="223"/>
      <c r="S246" s="223"/>
      <c r="T246" s="223"/>
      <c r="U246" s="223"/>
      <c r="V246" s="223"/>
      <c r="W246" s="202"/>
      <c r="X246" s="202"/>
      <c r="Y246" s="202"/>
      <c r="Z246" s="202"/>
      <c r="AA246" s="201"/>
      <c r="AB246" s="201"/>
      <c r="AC246" s="201"/>
      <c r="AD246" s="201"/>
      <c r="AE246" s="201"/>
      <c r="AF246" s="201"/>
      <c r="AG246" s="201"/>
      <c r="AH246" s="201"/>
      <c r="AI246" s="201"/>
      <c r="AJ246" s="201"/>
      <c r="AK246" s="201"/>
      <c r="AL246" s="201"/>
      <c r="AM246" s="201"/>
      <c r="AN246" s="201"/>
      <c r="AO246" s="201"/>
      <c r="AP246" s="201"/>
      <c r="AQ246" s="201"/>
      <c r="AR246" s="201"/>
      <c r="AS246" s="201"/>
      <c r="AT246" s="201"/>
      <c r="AU246" s="201"/>
      <c r="AV246" s="201"/>
      <c r="AW246" s="201"/>
      <c r="AX246" s="201"/>
      <c r="AY246" s="201"/>
      <c r="AZ246" s="201"/>
      <c r="BA246" s="201"/>
      <c r="BB246" s="201"/>
      <c r="BC246" s="201"/>
      <c r="BD246" s="201"/>
      <c r="BE246" s="201"/>
      <c r="BF246" s="201"/>
      <c r="BG246" s="201"/>
      <c r="BH246" s="201"/>
      <c r="BI246" s="201"/>
      <c r="BJ246" s="201"/>
      <c r="BK246" s="201"/>
      <c r="BL246" s="201"/>
      <c r="BM246" s="201"/>
      <c r="BN246" s="201"/>
      <c r="BO246" s="201"/>
      <c r="BP246" s="201"/>
      <c r="BQ246" s="201"/>
      <c r="BR246" s="201"/>
      <c r="BS246" s="201"/>
      <c r="BT246" s="201"/>
      <c r="BU246" s="201"/>
      <c r="BV246" s="201"/>
      <c r="BW246" s="201"/>
      <c r="BX246" s="201"/>
      <c r="BY246" s="201"/>
      <c r="BZ246" s="201"/>
      <c r="CA246" s="201"/>
      <c r="CB246" s="201"/>
      <c r="CC246" s="201"/>
      <c r="CD246" s="201"/>
      <c r="CE246" s="201"/>
      <c r="CF246" s="201"/>
      <c r="CG246" s="201"/>
      <c r="CH246" s="201"/>
      <c r="CI246" s="201"/>
      <c r="CJ246" s="201"/>
      <c r="CK246" s="201"/>
      <c r="CL246" s="201"/>
      <c r="CM246" s="201"/>
      <c r="CN246" s="201"/>
      <c r="CO246" s="201"/>
      <c r="CP246" s="201"/>
      <c r="CQ246" s="201"/>
      <c r="CR246" s="201"/>
      <c r="CS246" s="201"/>
      <c r="CT246" s="201"/>
      <c r="CU246" s="201"/>
      <c r="CV246" s="201"/>
      <c r="CW246" s="201"/>
      <c r="CX246" s="201"/>
      <c r="CY246" s="201"/>
      <c r="CZ246" s="201"/>
      <c r="DA246" s="201"/>
      <c r="DB246" s="201"/>
      <c r="DC246" s="201"/>
      <c r="DD246" s="201"/>
      <c r="DE246" s="201"/>
      <c r="DF246" s="201"/>
      <c r="DG246" s="201"/>
      <c r="DH246" s="201"/>
      <c r="DI246" s="201"/>
      <c r="DJ246" s="201"/>
      <c r="DK246" s="201"/>
      <c r="DL246" s="201"/>
      <c r="DM246" s="201"/>
      <c r="DN246" s="201"/>
      <c r="DO246" s="202"/>
      <c r="DP246" s="202"/>
      <c r="DQ246" s="202"/>
      <c r="DR246" s="202"/>
      <c r="DS246" s="202"/>
      <c r="DT246" s="202"/>
    </row>
    <row r="247" spans="1:124" s="224" customFormat="1" x14ac:dyDescent="0.2">
      <c r="A247" s="223"/>
      <c r="B247" s="223"/>
      <c r="C247" s="225"/>
      <c r="D247" s="226"/>
      <c r="E247" s="240"/>
      <c r="F247" s="240"/>
      <c r="G247" s="240"/>
      <c r="H247" s="240"/>
      <c r="I247" s="240"/>
      <c r="J247" s="241"/>
      <c r="K247" s="223"/>
      <c r="L247" s="223"/>
      <c r="M247" s="223"/>
      <c r="N247" s="223"/>
      <c r="O247" s="223"/>
      <c r="P247" s="223"/>
      <c r="Q247" s="223"/>
      <c r="R247" s="223"/>
      <c r="S247" s="223"/>
      <c r="T247" s="223"/>
      <c r="U247" s="223"/>
      <c r="V247" s="223"/>
      <c r="W247" s="202"/>
      <c r="X247" s="202"/>
      <c r="Y247" s="202"/>
      <c r="Z247" s="202"/>
      <c r="AA247" s="201"/>
      <c r="AB247" s="201"/>
      <c r="AC247" s="201"/>
      <c r="AD247" s="201"/>
      <c r="AE247" s="201"/>
      <c r="AF247" s="201"/>
      <c r="AG247" s="201"/>
      <c r="AH247" s="201"/>
      <c r="AI247" s="201"/>
      <c r="AJ247" s="201"/>
      <c r="AK247" s="201"/>
      <c r="AL247" s="201"/>
      <c r="AM247" s="201"/>
      <c r="AN247" s="201"/>
      <c r="AO247" s="201"/>
      <c r="AP247" s="201"/>
      <c r="AQ247" s="201"/>
      <c r="AR247" s="201"/>
      <c r="AS247" s="201"/>
      <c r="AT247" s="201"/>
      <c r="AU247" s="201"/>
      <c r="AV247" s="201"/>
      <c r="AW247" s="201"/>
      <c r="AX247" s="201"/>
      <c r="AY247" s="201"/>
      <c r="AZ247" s="201"/>
      <c r="BA247" s="201"/>
      <c r="BB247" s="201"/>
      <c r="BC247" s="201"/>
      <c r="BD247" s="201"/>
      <c r="BE247" s="201"/>
      <c r="BF247" s="201"/>
      <c r="BG247" s="201"/>
      <c r="BH247" s="201"/>
      <c r="BI247" s="201"/>
      <c r="BJ247" s="201"/>
      <c r="BK247" s="201"/>
      <c r="BL247" s="201"/>
      <c r="BM247" s="201"/>
      <c r="BN247" s="201"/>
      <c r="BO247" s="201"/>
      <c r="BP247" s="201"/>
      <c r="BQ247" s="201"/>
      <c r="BR247" s="201"/>
      <c r="BS247" s="201"/>
      <c r="BT247" s="201"/>
      <c r="BU247" s="201"/>
      <c r="BV247" s="201"/>
      <c r="BW247" s="201"/>
      <c r="BX247" s="201"/>
      <c r="BY247" s="201"/>
      <c r="BZ247" s="201"/>
      <c r="CA247" s="201"/>
      <c r="CB247" s="201"/>
      <c r="CC247" s="201"/>
      <c r="CD247" s="201"/>
      <c r="CE247" s="201"/>
      <c r="CF247" s="201"/>
      <c r="CG247" s="201"/>
      <c r="CH247" s="201"/>
      <c r="CI247" s="201"/>
      <c r="CJ247" s="201"/>
      <c r="CK247" s="201"/>
      <c r="CL247" s="201"/>
      <c r="CM247" s="201"/>
      <c r="CN247" s="201"/>
      <c r="CO247" s="201"/>
      <c r="CP247" s="201"/>
      <c r="CQ247" s="201"/>
      <c r="CR247" s="201"/>
      <c r="CS247" s="201"/>
      <c r="CT247" s="201"/>
      <c r="CU247" s="201"/>
      <c r="CV247" s="201"/>
      <c r="CW247" s="201"/>
      <c r="CX247" s="201"/>
      <c r="CY247" s="201"/>
      <c r="CZ247" s="201"/>
      <c r="DA247" s="201"/>
      <c r="DB247" s="201"/>
      <c r="DC247" s="201"/>
      <c r="DD247" s="201"/>
      <c r="DE247" s="201"/>
      <c r="DF247" s="201"/>
      <c r="DG247" s="201"/>
      <c r="DH247" s="201"/>
      <c r="DI247" s="201"/>
      <c r="DJ247" s="201"/>
      <c r="DK247" s="201"/>
      <c r="DL247" s="201"/>
      <c r="DM247" s="201"/>
      <c r="DN247" s="201"/>
      <c r="DO247" s="202"/>
      <c r="DP247" s="202"/>
      <c r="DQ247" s="202"/>
      <c r="DR247" s="202"/>
      <c r="DS247" s="202"/>
      <c r="DT247" s="202"/>
    </row>
    <row r="248" spans="1:124" s="224" customFormat="1" x14ac:dyDescent="0.2">
      <c r="A248" s="223"/>
      <c r="B248" s="223"/>
      <c r="C248" s="225"/>
      <c r="D248" s="226"/>
      <c r="E248" s="240"/>
      <c r="F248" s="240"/>
      <c r="G248" s="240"/>
      <c r="H248" s="240"/>
      <c r="I248" s="240"/>
      <c r="J248" s="241"/>
      <c r="K248" s="223"/>
      <c r="L248" s="223"/>
      <c r="M248" s="223"/>
      <c r="N248" s="223"/>
      <c r="O248" s="223"/>
      <c r="P248" s="223"/>
      <c r="Q248" s="223"/>
      <c r="R248" s="223"/>
      <c r="S248" s="223"/>
      <c r="T248" s="223"/>
      <c r="U248" s="223"/>
      <c r="V248" s="223"/>
      <c r="W248" s="202"/>
      <c r="X248" s="202"/>
      <c r="Y248" s="202"/>
      <c r="Z248" s="202"/>
      <c r="AA248" s="201"/>
      <c r="AB248" s="201"/>
      <c r="AC248" s="201"/>
      <c r="AD248" s="201"/>
      <c r="AE248" s="201"/>
      <c r="AF248" s="201"/>
      <c r="AG248" s="201"/>
      <c r="AH248" s="201"/>
      <c r="AI248" s="201"/>
      <c r="AJ248" s="201"/>
      <c r="AK248" s="201"/>
      <c r="AL248" s="201"/>
      <c r="AM248" s="201"/>
      <c r="AN248" s="201"/>
      <c r="AO248" s="201"/>
      <c r="AP248" s="201"/>
      <c r="AQ248" s="201"/>
      <c r="AR248" s="201"/>
      <c r="AS248" s="201"/>
      <c r="AT248" s="201"/>
      <c r="AU248" s="201"/>
      <c r="AV248" s="201"/>
      <c r="AW248" s="201"/>
      <c r="AX248" s="201"/>
      <c r="AY248" s="201"/>
      <c r="AZ248" s="201"/>
      <c r="BA248" s="201"/>
      <c r="BB248" s="201"/>
      <c r="BC248" s="201"/>
      <c r="BD248" s="201"/>
      <c r="BE248" s="201"/>
      <c r="BF248" s="201"/>
      <c r="BG248" s="201"/>
      <c r="BH248" s="201"/>
      <c r="BI248" s="201"/>
      <c r="BJ248" s="201"/>
      <c r="BK248" s="201"/>
      <c r="BL248" s="201"/>
      <c r="BM248" s="201"/>
      <c r="BN248" s="201"/>
      <c r="BO248" s="201"/>
      <c r="BP248" s="201"/>
      <c r="BQ248" s="201"/>
      <c r="BR248" s="201"/>
      <c r="BS248" s="201"/>
      <c r="BT248" s="201"/>
      <c r="BU248" s="201"/>
      <c r="BV248" s="201"/>
      <c r="BW248" s="201"/>
      <c r="BX248" s="201"/>
      <c r="BY248" s="201"/>
      <c r="BZ248" s="201"/>
      <c r="CA248" s="201"/>
      <c r="CB248" s="201"/>
      <c r="CC248" s="201"/>
      <c r="CD248" s="201"/>
      <c r="CE248" s="201"/>
      <c r="CF248" s="201"/>
      <c r="CG248" s="201"/>
      <c r="CH248" s="201"/>
      <c r="CI248" s="201"/>
      <c r="CJ248" s="201"/>
      <c r="CK248" s="201"/>
      <c r="CL248" s="201"/>
      <c r="CM248" s="201"/>
      <c r="CN248" s="201"/>
      <c r="CO248" s="201"/>
      <c r="CP248" s="201"/>
      <c r="CQ248" s="201"/>
      <c r="CR248" s="201"/>
      <c r="CS248" s="201"/>
      <c r="CT248" s="201"/>
      <c r="CU248" s="201"/>
      <c r="CV248" s="201"/>
      <c r="CW248" s="201"/>
      <c r="CX248" s="201"/>
      <c r="CY248" s="201"/>
      <c r="CZ248" s="201"/>
      <c r="DA248" s="201"/>
      <c r="DB248" s="201"/>
      <c r="DC248" s="201"/>
      <c r="DD248" s="201"/>
      <c r="DE248" s="201"/>
      <c r="DF248" s="201"/>
      <c r="DG248" s="201"/>
      <c r="DH248" s="201"/>
      <c r="DI248" s="201"/>
      <c r="DJ248" s="201"/>
      <c r="DK248" s="201"/>
      <c r="DL248" s="201"/>
      <c r="DM248" s="201"/>
      <c r="DN248" s="201"/>
      <c r="DO248" s="202"/>
      <c r="DP248" s="202"/>
      <c r="DQ248" s="202"/>
      <c r="DR248" s="202"/>
      <c r="DS248" s="202"/>
      <c r="DT248" s="202"/>
    </row>
    <row r="249" spans="1:124" s="224" customFormat="1" x14ac:dyDescent="0.2">
      <c r="A249" s="223"/>
      <c r="B249" s="223"/>
      <c r="C249" s="225"/>
      <c r="D249" s="226"/>
      <c r="E249" s="240"/>
      <c r="F249" s="240"/>
      <c r="G249" s="240"/>
      <c r="H249" s="240"/>
      <c r="I249" s="240"/>
      <c r="J249" s="241"/>
      <c r="K249" s="223"/>
      <c r="L249" s="223"/>
      <c r="M249" s="223"/>
      <c r="N249" s="223"/>
      <c r="O249" s="223"/>
      <c r="P249" s="223"/>
      <c r="Q249" s="223"/>
      <c r="R249" s="223"/>
      <c r="S249" s="223"/>
      <c r="T249" s="223"/>
      <c r="U249" s="223"/>
      <c r="V249" s="223"/>
      <c r="W249" s="202"/>
      <c r="X249" s="202"/>
      <c r="Y249" s="202"/>
      <c r="Z249" s="202"/>
      <c r="AA249" s="201"/>
      <c r="AB249" s="201"/>
      <c r="AC249" s="201"/>
      <c r="AD249" s="201"/>
      <c r="AE249" s="201"/>
      <c r="AF249" s="201"/>
      <c r="AG249" s="201"/>
      <c r="AH249" s="201"/>
      <c r="AI249" s="201"/>
      <c r="AJ249" s="201"/>
      <c r="AK249" s="201"/>
      <c r="AL249" s="201"/>
      <c r="AM249" s="201"/>
      <c r="AN249" s="201"/>
      <c r="AO249" s="201"/>
      <c r="AP249" s="201"/>
      <c r="AQ249" s="201"/>
      <c r="AR249" s="201"/>
      <c r="AS249" s="201"/>
      <c r="AT249" s="201"/>
      <c r="AU249" s="201"/>
      <c r="AV249" s="201"/>
      <c r="AW249" s="201"/>
      <c r="AX249" s="201"/>
      <c r="AY249" s="201"/>
      <c r="AZ249" s="201"/>
      <c r="BA249" s="201"/>
      <c r="BB249" s="201"/>
      <c r="BC249" s="201"/>
      <c r="BD249" s="201"/>
      <c r="BE249" s="201"/>
      <c r="BF249" s="201"/>
      <c r="BG249" s="201"/>
      <c r="BH249" s="201"/>
      <c r="BI249" s="201"/>
      <c r="BJ249" s="201"/>
      <c r="BK249" s="201"/>
      <c r="BL249" s="201"/>
      <c r="BM249" s="201"/>
      <c r="BN249" s="201"/>
      <c r="BO249" s="201"/>
      <c r="BP249" s="201"/>
      <c r="BQ249" s="201"/>
      <c r="BR249" s="201"/>
      <c r="BS249" s="201"/>
      <c r="BT249" s="201"/>
      <c r="BU249" s="201"/>
      <c r="BV249" s="201"/>
      <c r="BW249" s="201"/>
      <c r="BX249" s="201"/>
      <c r="BY249" s="201"/>
      <c r="BZ249" s="201"/>
      <c r="CA249" s="201"/>
      <c r="CB249" s="201"/>
      <c r="CC249" s="201"/>
      <c r="CD249" s="201"/>
      <c r="CE249" s="201"/>
      <c r="CF249" s="201"/>
      <c r="CG249" s="201"/>
      <c r="CH249" s="201"/>
      <c r="CI249" s="201"/>
      <c r="CJ249" s="201"/>
      <c r="CK249" s="201"/>
      <c r="CL249" s="201"/>
      <c r="CM249" s="201"/>
      <c r="CN249" s="201"/>
      <c r="CO249" s="201"/>
      <c r="CP249" s="201"/>
      <c r="CQ249" s="201"/>
      <c r="CR249" s="201"/>
      <c r="CS249" s="201"/>
      <c r="CT249" s="201"/>
      <c r="CU249" s="201"/>
      <c r="CV249" s="201"/>
      <c r="CW249" s="201"/>
      <c r="CX249" s="201"/>
      <c r="CY249" s="201"/>
      <c r="CZ249" s="201"/>
      <c r="DA249" s="201"/>
      <c r="DB249" s="201"/>
      <c r="DC249" s="201"/>
      <c r="DD249" s="201"/>
      <c r="DE249" s="201"/>
      <c r="DF249" s="201"/>
      <c r="DG249" s="201"/>
      <c r="DH249" s="201"/>
      <c r="DI249" s="201"/>
      <c r="DJ249" s="201"/>
      <c r="DK249" s="201"/>
      <c r="DL249" s="201"/>
      <c r="DM249" s="201"/>
      <c r="DN249" s="201"/>
      <c r="DO249" s="202"/>
      <c r="DP249" s="202"/>
      <c r="DQ249" s="202"/>
      <c r="DR249" s="202"/>
      <c r="DS249" s="202"/>
      <c r="DT249" s="202"/>
    </row>
    <row r="250" spans="1:124" s="224" customFormat="1" x14ac:dyDescent="0.2">
      <c r="A250" s="223"/>
      <c r="B250" s="223"/>
      <c r="C250" s="225"/>
      <c r="D250" s="226"/>
      <c r="E250" s="240"/>
      <c r="F250" s="240"/>
      <c r="G250" s="240"/>
      <c r="H250" s="240"/>
      <c r="I250" s="240"/>
      <c r="J250" s="241"/>
      <c r="K250" s="223"/>
      <c r="L250" s="223"/>
      <c r="M250" s="223"/>
      <c r="N250" s="223"/>
      <c r="O250" s="223"/>
      <c r="P250" s="223"/>
      <c r="Q250" s="223"/>
      <c r="R250" s="223"/>
      <c r="S250" s="223"/>
      <c r="T250" s="223"/>
      <c r="U250" s="223"/>
      <c r="V250" s="223"/>
      <c r="W250" s="202"/>
      <c r="X250" s="202"/>
      <c r="Y250" s="202"/>
      <c r="Z250" s="202"/>
      <c r="AA250" s="201"/>
      <c r="AB250" s="201"/>
      <c r="AC250" s="201"/>
      <c r="AD250" s="201"/>
      <c r="AE250" s="201"/>
      <c r="AF250" s="201"/>
      <c r="AG250" s="201"/>
      <c r="AH250" s="201"/>
      <c r="AI250" s="201"/>
      <c r="AJ250" s="201"/>
      <c r="AK250" s="201"/>
      <c r="AL250" s="201"/>
      <c r="AM250" s="201"/>
      <c r="AN250" s="201"/>
      <c r="AO250" s="201"/>
      <c r="AP250" s="201"/>
      <c r="AQ250" s="201"/>
      <c r="AR250" s="201"/>
      <c r="AS250" s="201"/>
      <c r="AT250" s="201"/>
      <c r="AU250" s="201"/>
      <c r="AV250" s="201"/>
      <c r="AW250" s="201"/>
      <c r="AX250" s="201"/>
      <c r="AY250" s="201"/>
      <c r="AZ250" s="201"/>
      <c r="BA250" s="201"/>
      <c r="BB250" s="201"/>
      <c r="BC250" s="201"/>
      <c r="BD250" s="201"/>
      <c r="BE250" s="201"/>
      <c r="BF250" s="201"/>
      <c r="BG250" s="201"/>
      <c r="BH250" s="201"/>
      <c r="BI250" s="201"/>
      <c r="BJ250" s="201"/>
      <c r="BK250" s="201"/>
      <c r="BL250" s="201"/>
      <c r="BM250" s="201"/>
      <c r="BN250" s="201"/>
      <c r="BO250" s="201"/>
      <c r="BP250" s="201"/>
      <c r="BQ250" s="201"/>
      <c r="BR250" s="201"/>
      <c r="BS250" s="201"/>
      <c r="BT250" s="201"/>
      <c r="BU250" s="201"/>
      <c r="BV250" s="201"/>
      <c r="BW250" s="201"/>
      <c r="BX250" s="201"/>
      <c r="BY250" s="201"/>
      <c r="BZ250" s="201"/>
      <c r="CA250" s="201"/>
      <c r="CB250" s="201"/>
      <c r="CC250" s="201"/>
      <c r="CD250" s="201"/>
      <c r="CE250" s="201"/>
      <c r="CF250" s="201"/>
      <c r="CG250" s="201"/>
      <c r="CH250" s="201"/>
      <c r="CI250" s="201"/>
      <c r="CJ250" s="201"/>
      <c r="CK250" s="201"/>
      <c r="CL250" s="201"/>
      <c r="CM250" s="201"/>
      <c r="CN250" s="201"/>
      <c r="CO250" s="201"/>
      <c r="CP250" s="201"/>
      <c r="CQ250" s="201"/>
      <c r="CR250" s="201"/>
      <c r="CS250" s="201"/>
      <c r="CT250" s="201"/>
      <c r="CU250" s="201"/>
      <c r="CV250" s="201"/>
      <c r="CW250" s="201"/>
      <c r="CX250" s="201"/>
      <c r="CY250" s="201"/>
      <c r="CZ250" s="201"/>
      <c r="DA250" s="201"/>
      <c r="DB250" s="201"/>
      <c r="DC250" s="201"/>
      <c r="DD250" s="201"/>
      <c r="DE250" s="201"/>
      <c r="DF250" s="201"/>
      <c r="DG250" s="201"/>
      <c r="DH250" s="201"/>
      <c r="DI250" s="201"/>
      <c r="DJ250" s="201"/>
      <c r="DK250" s="201"/>
      <c r="DL250" s="201"/>
      <c r="DM250" s="201"/>
      <c r="DN250" s="201"/>
      <c r="DO250" s="202"/>
      <c r="DP250" s="202"/>
      <c r="DQ250" s="202"/>
      <c r="DR250" s="202"/>
      <c r="DS250" s="202"/>
      <c r="DT250" s="202"/>
    </row>
    <row r="251" spans="1:124" s="224" customFormat="1" x14ac:dyDescent="0.2">
      <c r="A251" s="223"/>
      <c r="B251" s="223"/>
      <c r="C251" s="225"/>
      <c r="D251" s="226"/>
      <c r="E251" s="240"/>
      <c r="F251" s="240"/>
      <c r="G251" s="240"/>
      <c r="H251" s="240"/>
      <c r="I251" s="240"/>
      <c r="J251" s="241"/>
      <c r="K251" s="223"/>
      <c r="L251" s="223"/>
      <c r="M251" s="223"/>
      <c r="N251" s="223"/>
      <c r="O251" s="223"/>
      <c r="P251" s="223"/>
      <c r="Q251" s="223"/>
      <c r="R251" s="223"/>
      <c r="S251" s="223"/>
      <c r="T251" s="223"/>
      <c r="U251" s="223"/>
      <c r="V251" s="223"/>
      <c r="W251" s="202"/>
      <c r="X251" s="202"/>
      <c r="Y251" s="202"/>
      <c r="Z251" s="202"/>
      <c r="AA251" s="201"/>
      <c r="AB251" s="201"/>
      <c r="AC251" s="201"/>
      <c r="AD251" s="201"/>
      <c r="AE251" s="201"/>
      <c r="AF251" s="201"/>
      <c r="AG251" s="201"/>
      <c r="AH251" s="201"/>
      <c r="AI251" s="201"/>
      <c r="AJ251" s="201"/>
      <c r="AK251" s="201"/>
      <c r="AL251" s="201"/>
      <c r="AM251" s="201"/>
      <c r="AN251" s="201"/>
      <c r="AO251" s="201"/>
      <c r="AP251" s="201"/>
      <c r="AQ251" s="201"/>
      <c r="AR251" s="201"/>
      <c r="AS251" s="201"/>
      <c r="AT251" s="201"/>
      <c r="AU251" s="201"/>
      <c r="AV251" s="201"/>
      <c r="AW251" s="201"/>
      <c r="AX251" s="201"/>
      <c r="AY251" s="201"/>
      <c r="AZ251" s="201"/>
      <c r="BA251" s="201"/>
      <c r="BB251" s="201"/>
      <c r="BC251" s="201"/>
      <c r="BD251" s="201"/>
      <c r="BE251" s="201"/>
      <c r="BF251" s="201"/>
      <c r="BG251" s="201"/>
      <c r="BH251" s="201"/>
      <c r="BI251" s="201"/>
      <c r="BJ251" s="201"/>
      <c r="BK251" s="201"/>
      <c r="BL251" s="201"/>
      <c r="BM251" s="201"/>
      <c r="BN251" s="201"/>
      <c r="BO251" s="201"/>
      <c r="BP251" s="201"/>
      <c r="BQ251" s="201"/>
      <c r="BR251" s="201"/>
      <c r="BS251" s="201"/>
      <c r="BT251" s="201"/>
      <c r="BU251" s="201"/>
      <c r="BV251" s="201"/>
      <c r="BW251" s="201"/>
      <c r="BX251" s="201"/>
      <c r="BY251" s="201"/>
      <c r="BZ251" s="201"/>
      <c r="CA251" s="201"/>
      <c r="CB251" s="201"/>
      <c r="CC251" s="201"/>
      <c r="CD251" s="201"/>
      <c r="CE251" s="201"/>
      <c r="CF251" s="201"/>
      <c r="CG251" s="201"/>
      <c r="CH251" s="201"/>
      <c r="CI251" s="201"/>
      <c r="CJ251" s="201"/>
      <c r="CK251" s="201"/>
      <c r="CL251" s="201"/>
      <c r="CM251" s="201"/>
      <c r="CN251" s="201"/>
      <c r="CO251" s="201"/>
      <c r="CP251" s="201"/>
      <c r="CQ251" s="201"/>
      <c r="CR251" s="201"/>
      <c r="CS251" s="201"/>
      <c r="CT251" s="201"/>
      <c r="CU251" s="201"/>
      <c r="CV251" s="201"/>
      <c r="CW251" s="201"/>
      <c r="CX251" s="201"/>
      <c r="CY251" s="201"/>
      <c r="CZ251" s="201"/>
      <c r="DA251" s="201"/>
      <c r="DB251" s="201"/>
      <c r="DC251" s="201"/>
      <c r="DD251" s="201"/>
      <c r="DE251" s="201"/>
      <c r="DF251" s="201"/>
      <c r="DG251" s="201"/>
      <c r="DH251" s="201"/>
      <c r="DI251" s="201"/>
      <c r="DJ251" s="201"/>
      <c r="DK251" s="201"/>
      <c r="DL251" s="201"/>
      <c r="DM251" s="201"/>
      <c r="DN251" s="201"/>
      <c r="DO251" s="202"/>
      <c r="DP251" s="202"/>
      <c r="DQ251" s="202"/>
      <c r="DR251" s="202"/>
      <c r="DS251" s="202"/>
      <c r="DT251" s="202"/>
    </row>
    <row r="252" spans="1:124" s="224" customFormat="1" x14ac:dyDescent="0.2">
      <c r="A252" s="223"/>
      <c r="B252" s="223"/>
      <c r="C252" s="225"/>
      <c r="D252" s="226"/>
      <c r="E252" s="240"/>
      <c r="F252" s="240"/>
      <c r="G252" s="240"/>
      <c r="H252" s="240"/>
      <c r="I252" s="240"/>
      <c r="J252" s="241"/>
      <c r="K252" s="223"/>
      <c r="L252" s="223"/>
      <c r="M252" s="223"/>
      <c r="N252" s="223"/>
      <c r="O252" s="223"/>
      <c r="P252" s="223"/>
      <c r="Q252" s="223"/>
      <c r="R252" s="223"/>
      <c r="S252" s="223"/>
      <c r="T252" s="223"/>
      <c r="U252" s="223"/>
      <c r="V252" s="223"/>
      <c r="W252" s="202"/>
      <c r="X252" s="202"/>
      <c r="Y252" s="202"/>
      <c r="Z252" s="202"/>
      <c r="AA252" s="201"/>
      <c r="AB252" s="201"/>
      <c r="AC252" s="201"/>
      <c r="AD252" s="201"/>
      <c r="AE252" s="201"/>
      <c r="AF252" s="201"/>
      <c r="AG252" s="201"/>
      <c r="AH252" s="201"/>
      <c r="AI252" s="201"/>
      <c r="AJ252" s="201"/>
      <c r="AK252" s="201"/>
      <c r="AL252" s="201"/>
      <c r="AM252" s="201"/>
      <c r="AN252" s="201"/>
      <c r="AO252" s="201"/>
      <c r="AP252" s="201"/>
      <c r="AQ252" s="201"/>
      <c r="AR252" s="201"/>
      <c r="AS252" s="201"/>
      <c r="AT252" s="201"/>
      <c r="AU252" s="201"/>
      <c r="AV252" s="201"/>
      <c r="AW252" s="201"/>
      <c r="AX252" s="201"/>
      <c r="AY252" s="201"/>
      <c r="AZ252" s="201"/>
      <c r="BA252" s="201"/>
      <c r="BB252" s="201"/>
      <c r="BC252" s="201"/>
      <c r="BD252" s="201"/>
      <c r="BE252" s="201"/>
      <c r="BF252" s="201"/>
      <c r="BG252" s="201"/>
      <c r="BH252" s="201"/>
      <c r="BI252" s="201"/>
      <c r="BJ252" s="201"/>
      <c r="BK252" s="201"/>
      <c r="BL252" s="201"/>
      <c r="BM252" s="201"/>
      <c r="BN252" s="201"/>
      <c r="BO252" s="201"/>
      <c r="BP252" s="201"/>
      <c r="BQ252" s="201"/>
      <c r="BR252" s="201"/>
      <c r="BS252" s="201"/>
      <c r="BT252" s="201"/>
      <c r="BU252" s="201"/>
      <c r="BV252" s="201"/>
      <c r="BW252" s="201"/>
      <c r="BX252" s="201"/>
      <c r="BY252" s="201"/>
      <c r="BZ252" s="201"/>
      <c r="CA252" s="201"/>
      <c r="CB252" s="201"/>
      <c r="CC252" s="201"/>
      <c r="CD252" s="201"/>
      <c r="CE252" s="201"/>
      <c r="CF252" s="201"/>
      <c r="CG252" s="201"/>
      <c r="CH252" s="201"/>
      <c r="CI252" s="201"/>
      <c r="CJ252" s="201"/>
      <c r="CK252" s="201"/>
      <c r="CL252" s="201"/>
      <c r="CM252" s="201"/>
      <c r="CN252" s="201"/>
      <c r="CO252" s="201"/>
      <c r="CP252" s="201"/>
      <c r="CQ252" s="201"/>
      <c r="CR252" s="201"/>
      <c r="CS252" s="201"/>
      <c r="CT252" s="201"/>
      <c r="CU252" s="201"/>
      <c r="CV252" s="201"/>
      <c r="CW252" s="201"/>
      <c r="CX252" s="201"/>
      <c r="CY252" s="201"/>
      <c r="CZ252" s="201"/>
      <c r="DA252" s="201"/>
      <c r="DB252" s="201"/>
      <c r="DC252" s="201"/>
      <c r="DD252" s="201"/>
      <c r="DE252" s="201"/>
      <c r="DF252" s="201"/>
      <c r="DG252" s="201"/>
      <c r="DH252" s="201"/>
      <c r="DI252" s="201"/>
      <c r="DJ252" s="201"/>
      <c r="DK252" s="201"/>
      <c r="DL252" s="201"/>
      <c r="DM252" s="201"/>
      <c r="DN252" s="201"/>
      <c r="DO252" s="202"/>
      <c r="DP252" s="202"/>
      <c r="DQ252" s="202"/>
      <c r="DR252" s="202"/>
      <c r="DS252" s="202"/>
      <c r="DT252" s="202"/>
    </row>
    <row r="253" spans="1:124" s="224" customFormat="1" x14ac:dyDescent="0.2">
      <c r="A253" s="223"/>
      <c r="B253" s="223"/>
      <c r="C253" s="225"/>
      <c r="D253" s="226"/>
      <c r="E253" s="240"/>
      <c r="F253" s="240"/>
      <c r="G253" s="240"/>
      <c r="H253" s="240"/>
      <c r="I253" s="240"/>
      <c r="J253" s="241"/>
      <c r="K253" s="223"/>
      <c r="L253" s="223"/>
      <c r="M253" s="223"/>
      <c r="N253" s="223"/>
      <c r="O253" s="223"/>
      <c r="P253" s="223"/>
      <c r="Q253" s="223"/>
      <c r="R253" s="223"/>
      <c r="S253" s="223"/>
      <c r="T253" s="223"/>
      <c r="U253" s="223"/>
      <c r="V253" s="223"/>
      <c r="W253" s="202"/>
      <c r="X253" s="202"/>
      <c r="Y253" s="202"/>
      <c r="Z253" s="202"/>
      <c r="AA253" s="201"/>
      <c r="AB253" s="201"/>
      <c r="AC253" s="201"/>
      <c r="AD253" s="201"/>
      <c r="AE253" s="201"/>
      <c r="AF253" s="201"/>
      <c r="AG253" s="201"/>
      <c r="AH253" s="201"/>
      <c r="AI253" s="201"/>
      <c r="AJ253" s="201"/>
      <c r="AK253" s="201"/>
      <c r="AL253" s="201"/>
      <c r="AM253" s="201"/>
      <c r="AN253" s="201"/>
      <c r="AO253" s="201"/>
      <c r="AP253" s="201"/>
      <c r="AQ253" s="201"/>
      <c r="AR253" s="201"/>
      <c r="AS253" s="201"/>
      <c r="AT253" s="201"/>
      <c r="AU253" s="201"/>
      <c r="AV253" s="201"/>
      <c r="AW253" s="201"/>
      <c r="AX253" s="201"/>
      <c r="AY253" s="201"/>
      <c r="AZ253" s="201"/>
      <c r="BA253" s="201"/>
      <c r="BB253" s="201"/>
      <c r="BC253" s="201"/>
      <c r="BD253" s="201"/>
      <c r="BE253" s="201"/>
      <c r="BF253" s="201"/>
      <c r="BG253" s="201"/>
      <c r="BH253" s="201"/>
      <c r="BI253" s="201"/>
      <c r="BJ253" s="201"/>
      <c r="BK253" s="201"/>
      <c r="BL253" s="201"/>
      <c r="BM253" s="201"/>
      <c r="BN253" s="201"/>
      <c r="BO253" s="201"/>
      <c r="BP253" s="201"/>
      <c r="BQ253" s="201"/>
      <c r="BR253" s="201"/>
      <c r="BS253" s="201"/>
      <c r="BT253" s="201"/>
      <c r="BU253" s="201"/>
      <c r="BV253" s="201"/>
      <c r="BW253" s="201"/>
      <c r="BX253" s="201"/>
      <c r="BY253" s="201"/>
      <c r="BZ253" s="201"/>
      <c r="CA253" s="201"/>
      <c r="CB253" s="201"/>
      <c r="CC253" s="201"/>
      <c r="CD253" s="201"/>
      <c r="CE253" s="201"/>
      <c r="CF253" s="201"/>
      <c r="CG253" s="201"/>
      <c r="CH253" s="201"/>
      <c r="CI253" s="201"/>
      <c r="CJ253" s="201"/>
      <c r="CK253" s="201"/>
      <c r="CL253" s="201"/>
      <c r="CM253" s="201"/>
      <c r="CN253" s="201"/>
      <c r="CO253" s="201"/>
      <c r="CP253" s="201"/>
      <c r="CQ253" s="201"/>
      <c r="CR253" s="201"/>
      <c r="CS253" s="201"/>
      <c r="CT253" s="201"/>
      <c r="CU253" s="201"/>
      <c r="CV253" s="201"/>
      <c r="CW253" s="201"/>
      <c r="CX253" s="201"/>
      <c r="CY253" s="201"/>
      <c r="CZ253" s="201"/>
      <c r="DA253" s="201"/>
      <c r="DB253" s="201"/>
      <c r="DC253" s="201"/>
      <c r="DD253" s="201"/>
      <c r="DE253" s="201"/>
      <c r="DF253" s="201"/>
      <c r="DG253" s="201"/>
      <c r="DH253" s="201"/>
      <c r="DI253" s="201"/>
      <c r="DJ253" s="201"/>
      <c r="DK253" s="201"/>
      <c r="DL253" s="201"/>
      <c r="DM253" s="201"/>
      <c r="DN253" s="201"/>
      <c r="DO253" s="202"/>
      <c r="DP253" s="202"/>
      <c r="DQ253" s="202"/>
      <c r="DR253" s="202"/>
      <c r="DS253" s="202"/>
      <c r="DT253" s="202"/>
    </row>
    <row r="254" spans="1:124" s="224" customFormat="1" x14ac:dyDescent="0.2">
      <c r="A254" s="223"/>
      <c r="B254" s="223"/>
      <c r="C254" s="225"/>
      <c r="D254" s="226"/>
      <c r="E254" s="240"/>
      <c r="F254" s="240"/>
      <c r="G254" s="240"/>
      <c r="H254" s="240"/>
      <c r="I254" s="240"/>
      <c r="J254" s="241"/>
      <c r="K254" s="223"/>
      <c r="L254" s="223"/>
      <c r="M254" s="223"/>
      <c r="N254" s="223"/>
      <c r="O254" s="223"/>
      <c r="P254" s="223"/>
      <c r="Q254" s="223"/>
      <c r="R254" s="223"/>
      <c r="S254" s="223"/>
      <c r="T254" s="223"/>
      <c r="U254" s="223"/>
      <c r="V254" s="223"/>
      <c r="W254" s="202"/>
      <c r="X254" s="202"/>
      <c r="Y254" s="202"/>
      <c r="Z254" s="202"/>
      <c r="AA254" s="201"/>
      <c r="AB254" s="201"/>
      <c r="AC254" s="201"/>
      <c r="AD254" s="201"/>
      <c r="AE254" s="201"/>
      <c r="AF254" s="201"/>
      <c r="AG254" s="201"/>
      <c r="AH254" s="201"/>
      <c r="AI254" s="201"/>
      <c r="AJ254" s="201"/>
      <c r="AK254" s="201"/>
      <c r="AL254" s="201"/>
      <c r="AM254" s="201"/>
      <c r="AN254" s="201"/>
      <c r="AO254" s="201"/>
      <c r="AP254" s="201"/>
      <c r="AQ254" s="201"/>
      <c r="AR254" s="201"/>
      <c r="AS254" s="201"/>
      <c r="AT254" s="201"/>
      <c r="AU254" s="201"/>
      <c r="AV254" s="201"/>
      <c r="AW254" s="201"/>
      <c r="AX254" s="201"/>
      <c r="AY254" s="201"/>
      <c r="AZ254" s="201"/>
      <c r="BA254" s="201"/>
      <c r="BB254" s="201"/>
      <c r="BC254" s="201"/>
      <c r="BD254" s="201"/>
      <c r="BE254" s="201"/>
      <c r="BF254" s="201"/>
      <c r="BG254" s="201"/>
      <c r="BH254" s="201"/>
      <c r="BI254" s="201"/>
      <c r="BJ254" s="201"/>
      <c r="BK254" s="201"/>
      <c r="BL254" s="201"/>
      <c r="BM254" s="201"/>
      <c r="BN254" s="201"/>
      <c r="BO254" s="201"/>
      <c r="BP254" s="201"/>
      <c r="BQ254" s="201"/>
      <c r="BR254" s="201"/>
      <c r="BS254" s="201"/>
      <c r="BT254" s="201"/>
      <c r="BU254" s="201"/>
      <c r="BV254" s="201"/>
      <c r="BW254" s="201"/>
      <c r="BX254" s="201"/>
      <c r="BY254" s="201"/>
      <c r="BZ254" s="201"/>
      <c r="CA254" s="201"/>
      <c r="CB254" s="201"/>
      <c r="CC254" s="201"/>
      <c r="CD254" s="201"/>
      <c r="CE254" s="201"/>
      <c r="CF254" s="201"/>
      <c r="CG254" s="201"/>
      <c r="CH254" s="201"/>
      <c r="CI254" s="201"/>
      <c r="CJ254" s="201"/>
      <c r="CK254" s="201"/>
      <c r="CL254" s="201"/>
      <c r="CM254" s="201"/>
      <c r="CN254" s="201"/>
      <c r="CO254" s="201"/>
      <c r="CP254" s="201"/>
      <c r="CQ254" s="201"/>
      <c r="CR254" s="201"/>
      <c r="CS254" s="201"/>
      <c r="CT254" s="201"/>
      <c r="CU254" s="201"/>
      <c r="CV254" s="201"/>
      <c r="CW254" s="201"/>
      <c r="CX254" s="201"/>
      <c r="CY254" s="201"/>
      <c r="CZ254" s="201"/>
      <c r="DA254" s="201"/>
      <c r="DB254" s="201"/>
      <c r="DC254" s="201"/>
      <c r="DD254" s="201"/>
      <c r="DE254" s="201"/>
      <c r="DF254" s="201"/>
      <c r="DG254" s="201"/>
      <c r="DH254" s="201"/>
      <c r="DI254" s="201"/>
      <c r="DJ254" s="201"/>
      <c r="DK254" s="201"/>
      <c r="DL254" s="201"/>
      <c r="DM254" s="201"/>
      <c r="DN254" s="201"/>
      <c r="DO254" s="202"/>
      <c r="DP254" s="202"/>
      <c r="DQ254" s="202"/>
      <c r="DR254" s="202"/>
      <c r="DS254" s="202"/>
      <c r="DT254" s="202"/>
    </row>
    <row r="255" spans="1:124" s="224" customFormat="1" x14ac:dyDescent="0.2">
      <c r="A255" s="223"/>
      <c r="B255" s="223"/>
      <c r="C255" s="225"/>
      <c r="D255" s="226"/>
      <c r="E255" s="240"/>
      <c r="F255" s="240"/>
      <c r="G255" s="240"/>
      <c r="H255" s="240"/>
      <c r="I255" s="240"/>
      <c r="J255" s="241"/>
      <c r="K255" s="223"/>
      <c r="L255" s="223"/>
      <c r="M255" s="223"/>
      <c r="N255" s="223"/>
      <c r="O255" s="223"/>
      <c r="P255" s="223"/>
      <c r="Q255" s="223"/>
      <c r="R255" s="223"/>
      <c r="S255" s="223"/>
      <c r="T255" s="223"/>
      <c r="U255" s="223"/>
      <c r="V255" s="223"/>
      <c r="W255" s="202"/>
      <c r="X255" s="202"/>
      <c r="Y255" s="202"/>
      <c r="Z255" s="202"/>
      <c r="AA255" s="201"/>
      <c r="AB255" s="201"/>
      <c r="AC255" s="201"/>
      <c r="AD255" s="201"/>
      <c r="AE255" s="201"/>
      <c r="AF255" s="201"/>
      <c r="AG255" s="201"/>
      <c r="AH255" s="201"/>
      <c r="AI255" s="201"/>
      <c r="AJ255" s="201"/>
      <c r="AK255" s="201"/>
      <c r="AL255" s="201"/>
      <c r="AM255" s="201"/>
      <c r="AN255" s="201"/>
      <c r="AO255" s="201"/>
      <c r="AP255" s="201"/>
      <c r="AQ255" s="201"/>
      <c r="AR255" s="201"/>
      <c r="AS255" s="201"/>
      <c r="AT255" s="201"/>
      <c r="AU255" s="201"/>
      <c r="AV255" s="201"/>
      <c r="AW255" s="201"/>
      <c r="AX255" s="201"/>
      <c r="AY255" s="201"/>
      <c r="AZ255" s="201"/>
      <c r="BA255" s="201"/>
      <c r="BB255" s="201"/>
      <c r="BC255" s="201"/>
      <c r="BD255" s="201"/>
      <c r="BE255" s="201"/>
      <c r="BF255" s="201"/>
      <c r="BG255" s="201"/>
      <c r="BH255" s="201"/>
      <c r="BI255" s="201"/>
      <c r="BJ255" s="201"/>
      <c r="BK255" s="201"/>
      <c r="BL255" s="201"/>
      <c r="BM255" s="201"/>
      <c r="BN255" s="201"/>
      <c r="BO255" s="201"/>
      <c r="BP255" s="201"/>
      <c r="BQ255" s="201"/>
      <c r="BR255" s="201"/>
      <c r="BS255" s="201"/>
      <c r="BT255" s="201"/>
      <c r="BU255" s="201"/>
      <c r="BV255" s="201"/>
      <c r="BW255" s="201"/>
      <c r="BX255" s="201"/>
      <c r="BY255" s="201"/>
      <c r="BZ255" s="201"/>
      <c r="CA255" s="201"/>
      <c r="CB255" s="201"/>
      <c r="CC255" s="201"/>
      <c r="CD255" s="201"/>
      <c r="CE255" s="201"/>
      <c r="CF255" s="201"/>
      <c r="CG255" s="201"/>
      <c r="CH255" s="201"/>
      <c r="CI255" s="201"/>
      <c r="CJ255" s="201"/>
      <c r="CK255" s="201"/>
      <c r="CL255" s="201"/>
      <c r="CM255" s="201"/>
      <c r="CN255" s="201"/>
      <c r="CO255" s="201"/>
      <c r="CP255" s="201"/>
      <c r="CQ255" s="201"/>
      <c r="CR255" s="201"/>
      <c r="CS255" s="201"/>
      <c r="CT255" s="201"/>
      <c r="CU255" s="201"/>
      <c r="CV255" s="201"/>
      <c r="CW255" s="201"/>
      <c r="CX255" s="201"/>
      <c r="CY255" s="201"/>
      <c r="CZ255" s="201"/>
      <c r="DA255" s="201"/>
      <c r="DB255" s="201"/>
      <c r="DC255" s="201"/>
      <c r="DD255" s="201"/>
      <c r="DE255" s="201"/>
      <c r="DF255" s="201"/>
      <c r="DG255" s="201"/>
      <c r="DH255" s="201"/>
      <c r="DI255" s="201"/>
      <c r="DJ255" s="201"/>
      <c r="DK255" s="201"/>
      <c r="DL255" s="201"/>
      <c r="DM255" s="201"/>
      <c r="DN255" s="201"/>
      <c r="DO255" s="202"/>
      <c r="DP255" s="202"/>
      <c r="DQ255" s="202"/>
      <c r="DR255" s="202"/>
      <c r="DS255" s="202"/>
      <c r="DT255" s="202"/>
    </row>
    <row r="256" spans="1:124" s="224" customFormat="1" x14ac:dyDescent="0.2">
      <c r="A256" s="223"/>
      <c r="B256" s="223"/>
      <c r="C256" s="225"/>
      <c r="D256" s="226"/>
      <c r="E256" s="240"/>
      <c r="F256" s="240"/>
      <c r="G256" s="240"/>
      <c r="H256" s="240"/>
      <c r="I256" s="240"/>
      <c r="J256" s="241"/>
      <c r="K256" s="223"/>
      <c r="L256" s="223"/>
      <c r="M256" s="223"/>
      <c r="N256" s="223"/>
      <c r="O256" s="223"/>
      <c r="P256" s="223"/>
      <c r="Q256" s="223"/>
      <c r="R256" s="223"/>
      <c r="S256" s="223"/>
      <c r="T256" s="223"/>
      <c r="U256" s="223"/>
      <c r="V256" s="223"/>
      <c r="W256" s="202"/>
      <c r="X256" s="202"/>
      <c r="Y256" s="202"/>
      <c r="Z256" s="202"/>
      <c r="AA256" s="201"/>
      <c r="AB256" s="201"/>
      <c r="AC256" s="201"/>
      <c r="AD256" s="201"/>
      <c r="AE256" s="201"/>
      <c r="AF256" s="201"/>
      <c r="AG256" s="201"/>
      <c r="AH256" s="201"/>
      <c r="AI256" s="201"/>
      <c r="AJ256" s="201"/>
      <c r="AK256" s="201"/>
      <c r="AL256" s="201"/>
      <c r="AM256" s="201"/>
      <c r="AN256" s="201"/>
      <c r="AO256" s="201"/>
      <c r="AP256" s="201"/>
      <c r="AQ256" s="201"/>
      <c r="AR256" s="201"/>
      <c r="AS256" s="201"/>
      <c r="AT256" s="201"/>
      <c r="AU256" s="201"/>
      <c r="AV256" s="201"/>
      <c r="AW256" s="201"/>
      <c r="AX256" s="201"/>
      <c r="AY256" s="201"/>
      <c r="AZ256" s="201"/>
      <c r="BA256" s="201"/>
      <c r="BB256" s="201"/>
      <c r="BC256" s="201"/>
      <c r="BD256" s="201"/>
      <c r="BE256" s="201"/>
      <c r="BF256" s="201"/>
      <c r="BG256" s="201"/>
      <c r="BH256" s="201"/>
      <c r="BI256" s="201"/>
      <c r="BJ256" s="201"/>
      <c r="BK256" s="201"/>
      <c r="BL256" s="201"/>
      <c r="BM256" s="201"/>
      <c r="BN256" s="201"/>
      <c r="BO256" s="201"/>
      <c r="BP256" s="201"/>
      <c r="BQ256" s="201"/>
      <c r="BR256" s="201"/>
      <c r="BS256" s="201"/>
      <c r="BT256" s="201"/>
      <c r="BU256" s="201"/>
      <c r="BV256" s="201"/>
      <c r="BW256" s="201"/>
      <c r="BX256" s="201"/>
      <c r="BY256" s="201"/>
      <c r="BZ256" s="201"/>
      <c r="CA256" s="201"/>
      <c r="CB256" s="201"/>
      <c r="CC256" s="201"/>
      <c r="CD256" s="201"/>
      <c r="CE256" s="201"/>
      <c r="CF256" s="201"/>
      <c r="CG256" s="201"/>
      <c r="CH256" s="201"/>
      <c r="CI256" s="201"/>
      <c r="CJ256" s="201"/>
      <c r="CK256" s="201"/>
      <c r="CL256" s="201"/>
      <c r="CM256" s="201"/>
      <c r="CN256" s="201"/>
      <c r="CO256" s="201"/>
      <c r="CP256" s="201"/>
      <c r="CQ256" s="201"/>
      <c r="CR256" s="201"/>
      <c r="CS256" s="201"/>
      <c r="CT256" s="201"/>
      <c r="CU256" s="201"/>
      <c r="CV256" s="201"/>
      <c r="CW256" s="201"/>
      <c r="CX256" s="201"/>
      <c r="CY256" s="201"/>
      <c r="CZ256" s="201"/>
      <c r="DA256" s="201"/>
      <c r="DB256" s="201"/>
      <c r="DC256" s="201"/>
      <c r="DD256" s="201"/>
      <c r="DE256" s="201"/>
      <c r="DF256" s="201"/>
      <c r="DG256" s="201"/>
      <c r="DH256" s="201"/>
      <c r="DI256" s="201"/>
      <c r="DJ256" s="201"/>
      <c r="DK256" s="201"/>
      <c r="DL256" s="201"/>
      <c r="DM256" s="201"/>
      <c r="DN256" s="201"/>
      <c r="DO256" s="202"/>
      <c r="DP256" s="202"/>
      <c r="DQ256" s="202"/>
      <c r="DR256" s="202"/>
      <c r="DS256" s="202"/>
      <c r="DT256" s="202"/>
    </row>
    <row r="257" spans="1:124" s="224" customFormat="1" x14ac:dyDescent="0.2">
      <c r="A257" s="223"/>
      <c r="B257" s="223"/>
      <c r="C257" s="225"/>
      <c r="D257" s="226"/>
      <c r="E257" s="240"/>
      <c r="F257" s="240"/>
      <c r="G257" s="240"/>
      <c r="H257" s="240"/>
      <c r="I257" s="240"/>
      <c r="J257" s="241"/>
      <c r="K257" s="223"/>
      <c r="L257" s="223"/>
      <c r="M257" s="223"/>
      <c r="N257" s="223"/>
      <c r="O257" s="223"/>
      <c r="P257" s="223"/>
      <c r="Q257" s="223"/>
      <c r="R257" s="223"/>
      <c r="S257" s="223"/>
      <c r="T257" s="223"/>
      <c r="U257" s="223"/>
      <c r="V257" s="223"/>
      <c r="W257" s="202"/>
      <c r="X257" s="202"/>
      <c r="Y257" s="202"/>
      <c r="Z257" s="202"/>
      <c r="AA257" s="201"/>
      <c r="AB257" s="201"/>
      <c r="AC257" s="201"/>
      <c r="AD257" s="201"/>
      <c r="AE257" s="201"/>
      <c r="AF257" s="201"/>
      <c r="AG257" s="201"/>
      <c r="AH257" s="201"/>
      <c r="AI257" s="201"/>
      <c r="AJ257" s="201"/>
      <c r="AK257" s="201"/>
      <c r="AL257" s="201"/>
      <c r="AM257" s="201"/>
      <c r="AN257" s="201"/>
      <c r="AO257" s="201"/>
      <c r="AP257" s="201"/>
      <c r="AQ257" s="201"/>
      <c r="AR257" s="201"/>
      <c r="AS257" s="201"/>
      <c r="AT257" s="201"/>
      <c r="AU257" s="201"/>
      <c r="AV257" s="201"/>
      <c r="AW257" s="201"/>
      <c r="AX257" s="201"/>
      <c r="AY257" s="201"/>
      <c r="AZ257" s="201"/>
      <c r="BA257" s="201"/>
      <c r="BB257" s="201"/>
      <c r="BC257" s="201"/>
      <c r="BD257" s="201"/>
      <c r="BE257" s="201"/>
      <c r="BF257" s="201"/>
      <c r="BG257" s="201"/>
      <c r="BH257" s="201"/>
      <c r="BI257" s="201"/>
      <c r="BJ257" s="201"/>
      <c r="BK257" s="201"/>
      <c r="BL257" s="201"/>
      <c r="BM257" s="201"/>
      <c r="BN257" s="201"/>
      <c r="BO257" s="201"/>
      <c r="BP257" s="201"/>
      <c r="BQ257" s="201"/>
      <c r="BR257" s="201"/>
      <c r="BS257" s="201"/>
      <c r="BT257" s="201"/>
      <c r="BU257" s="201"/>
      <c r="BV257" s="201"/>
      <c r="BW257" s="201"/>
      <c r="BX257" s="201"/>
      <c r="BY257" s="201"/>
      <c r="BZ257" s="201"/>
      <c r="CA257" s="201"/>
      <c r="CB257" s="201"/>
      <c r="CC257" s="201"/>
      <c r="CD257" s="201"/>
      <c r="CE257" s="201"/>
      <c r="CF257" s="201"/>
      <c r="CG257" s="201"/>
      <c r="CH257" s="201"/>
      <c r="CI257" s="201"/>
      <c r="CJ257" s="201"/>
      <c r="CK257" s="201"/>
      <c r="CL257" s="201"/>
      <c r="CM257" s="201"/>
      <c r="CN257" s="201"/>
      <c r="CO257" s="201"/>
      <c r="CP257" s="201"/>
      <c r="CQ257" s="201"/>
      <c r="CR257" s="201"/>
      <c r="CS257" s="201"/>
      <c r="CT257" s="201"/>
      <c r="CU257" s="201"/>
      <c r="CV257" s="201"/>
      <c r="CW257" s="201"/>
      <c r="CX257" s="201"/>
      <c r="CY257" s="201"/>
      <c r="CZ257" s="201"/>
      <c r="DA257" s="201"/>
      <c r="DB257" s="201"/>
      <c r="DC257" s="201"/>
      <c r="DD257" s="201"/>
      <c r="DE257" s="201"/>
      <c r="DF257" s="201"/>
      <c r="DG257" s="201"/>
      <c r="DH257" s="201"/>
      <c r="DI257" s="201"/>
      <c r="DJ257" s="201"/>
      <c r="DK257" s="201"/>
      <c r="DL257" s="201"/>
      <c r="DM257" s="201"/>
      <c r="DN257" s="201"/>
      <c r="DO257" s="202"/>
      <c r="DP257" s="202"/>
      <c r="DQ257" s="202"/>
      <c r="DR257" s="202"/>
      <c r="DS257" s="202"/>
      <c r="DT257" s="202"/>
    </row>
    <row r="258" spans="1:124" s="224" customFormat="1" x14ac:dyDescent="0.2">
      <c r="A258" s="223"/>
      <c r="B258" s="223"/>
      <c r="C258" s="225"/>
      <c r="D258" s="226"/>
      <c r="E258" s="240"/>
      <c r="F258" s="240"/>
      <c r="G258" s="240"/>
      <c r="H258" s="240"/>
      <c r="I258" s="240"/>
      <c r="J258" s="241"/>
      <c r="K258" s="223"/>
      <c r="L258" s="223"/>
      <c r="M258" s="223"/>
      <c r="N258" s="223"/>
      <c r="O258" s="223"/>
      <c r="P258" s="223"/>
      <c r="Q258" s="223"/>
      <c r="R258" s="223"/>
      <c r="S258" s="223"/>
      <c r="T258" s="223"/>
      <c r="U258" s="223"/>
      <c r="V258" s="223"/>
      <c r="W258" s="202"/>
      <c r="X258" s="202"/>
      <c r="Y258" s="202"/>
      <c r="Z258" s="202"/>
      <c r="AA258" s="201"/>
      <c r="AB258" s="201"/>
      <c r="AC258" s="201"/>
      <c r="AD258" s="201"/>
      <c r="AE258" s="201"/>
      <c r="AF258" s="201"/>
      <c r="AG258" s="201"/>
      <c r="AH258" s="201"/>
      <c r="AI258" s="201"/>
      <c r="AJ258" s="201"/>
      <c r="AK258" s="201"/>
      <c r="AL258" s="201"/>
      <c r="AM258" s="201"/>
      <c r="AN258" s="201"/>
      <c r="AO258" s="201"/>
      <c r="AP258" s="201"/>
      <c r="AQ258" s="201"/>
      <c r="AR258" s="201"/>
      <c r="AS258" s="201"/>
      <c r="AT258" s="201"/>
      <c r="AU258" s="201"/>
      <c r="AV258" s="201"/>
      <c r="AW258" s="201"/>
      <c r="AX258" s="201"/>
      <c r="AY258" s="201"/>
      <c r="AZ258" s="201"/>
      <c r="BA258" s="201"/>
      <c r="BB258" s="201"/>
      <c r="BC258" s="201"/>
      <c r="BD258" s="201"/>
      <c r="BE258" s="201"/>
      <c r="BF258" s="201"/>
      <c r="BG258" s="201"/>
      <c r="BH258" s="201"/>
      <c r="BI258" s="201"/>
      <c r="BJ258" s="201"/>
      <c r="BK258" s="201"/>
      <c r="BL258" s="201"/>
      <c r="BM258" s="201"/>
      <c r="BN258" s="201"/>
      <c r="BO258" s="201"/>
      <c r="BP258" s="201"/>
      <c r="BQ258" s="201"/>
      <c r="BR258" s="201"/>
      <c r="BS258" s="201"/>
      <c r="BT258" s="201"/>
      <c r="BU258" s="201"/>
      <c r="BV258" s="201"/>
      <c r="BW258" s="201"/>
      <c r="BX258" s="201"/>
      <c r="BY258" s="201"/>
      <c r="BZ258" s="201"/>
      <c r="CA258" s="201"/>
      <c r="CB258" s="201"/>
      <c r="CC258" s="201"/>
      <c r="CD258" s="201"/>
      <c r="CE258" s="201"/>
      <c r="CF258" s="201"/>
      <c r="CG258" s="201"/>
      <c r="CH258" s="201"/>
      <c r="CI258" s="201"/>
      <c r="CJ258" s="201"/>
      <c r="CK258" s="201"/>
      <c r="CL258" s="201"/>
      <c r="CM258" s="201"/>
      <c r="CN258" s="201"/>
      <c r="CO258" s="201"/>
      <c r="CP258" s="201"/>
      <c r="CQ258" s="201"/>
      <c r="CR258" s="201"/>
      <c r="CS258" s="201"/>
      <c r="CT258" s="201"/>
      <c r="CU258" s="201"/>
      <c r="CV258" s="201"/>
      <c r="CW258" s="201"/>
      <c r="CX258" s="201"/>
      <c r="CY258" s="201"/>
      <c r="CZ258" s="201"/>
      <c r="DA258" s="201"/>
      <c r="DB258" s="201"/>
      <c r="DC258" s="201"/>
      <c r="DD258" s="201"/>
      <c r="DE258" s="201"/>
      <c r="DF258" s="201"/>
      <c r="DG258" s="201"/>
      <c r="DH258" s="201"/>
      <c r="DI258" s="201"/>
      <c r="DJ258" s="201"/>
      <c r="DK258" s="201"/>
      <c r="DL258" s="201"/>
      <c r="DM258" s="201"/>
      <c r="DN258" s="201"/>
      <c r="DO258" s="202"/>
      <c r="DP258" s="202"/>
      <c r="DQ258" s="202"/>
      <c r="DR258" s="202"/>
      <c r="DS258" s="202"/>
      <c r="DT258" s="202"/>
    </row>
    <row r="259" spans="1:124" s="224" customFormat="1" x14ac:dyDescent="0.2">
      <c r="A259" s="223"/>
      <c r="B259" s="223"/>
      <c r="C259" s="225"/>
      <c r="D259" s="226"/>
      <c r="E259" s="240"/>
      <c r="F259" s="240"/>
      <c r="G259" s="240"/>
      <c r="H259" s="240"/>
      <c r="I259" s="240"/>
      <c r="J259" s="241"/>
      <c r="K259" s="223"/>
      <c r="L259" s="223"/>
      <c r="M259" s="223"/>
      <c r="N259" s="223"/>
      <c r="O259" s="223"/>
      <c r="P259" s="223"/>
      <c r="Q259" s="223"/>
      <c r="R259" s="223"/>
      <c r="S259" s="223"/>
      <c r="T259" s="223"/>
      <c r="U259" s="223"/>
      <c r="V259" s="223"/>
      <c r="W259" s="202"/>
      <c r="X259" s="202"/>
      <c r="Y259" s="202"/>
      <c r="Z259" s="202"/>
      <c r="AA259" s="201"/>
      <c r="AB259" s="201"/>
      <c r="AC259" s="201"/>
      <c r="AD259" s="201"/>
      <c r="AE259" s="201"/>
      <c r="AF259" s="201"/>
      <c r="AG259" s="201"/>
      <c r="AH259" s="201"/>
      <c r="AI259" s="201"/>
      <c r="AJ259" s="201"/>
      <c r="AK259" s="201"/>
      <c r="AL259" s="201"/>
      <c r="AM259" s="201"/>
      <c r="AN259" s="201"/>
      <c r="AO259" s="201"/>
      <c r="AP259" s="201"/>
      <c r="AQ259" s="201"/>
      <c r="AR259" s="201"/>
      <c r="AS259" s="201"/>
      <c r="AT259" s="201"/>
      <c r="AU259" s="201"/>
      <c r="AV259" s="201"/>
      <c r="AW259" s="201"/>
      <c r="AX259" s="201"/>
      <c r="AY259" s="201"/>
      <c r="AZ259" s="201"/>
      <c r="BA259" s="201"/>
      <c r="BB259" s="201"/>
      <c r="BC259" s="201"/>
      <c r="BD259" s="201"/>
      <c r="BE259" s="201"/>
      <c r="BF259" s="201"/>
      <c r="BG259" s="201"/>
      <c r="BH259" s="201"/>
      <c r="BI259" s="201"/>
      <c r="BJ259" s="201"/>
      <c r="BK259" s="201"/>
      <c r="BL259" s="201"/>
      <c r="BM259" s="201"/>
      <c r="BN259" s="201"/>
      <c r="BO259" s="201"/>
      <c r="BP259" s="201"/>
      <c r="BQ259" s="201"/>
      <c r="BR259" s="201"/>
      <c r="BS259" s="201"/>
      <c r="BT259" s="201"/>
      <c r="BU259" s="201"/>
      <c r="BV259" s="201"/>
      <c r="BW259" s="201"/>
      <c r="BX259" s="201"/>
      <c r="BY259" s="201"/>
      <c r="BZ259" s="201"/>
      <c r="CA259" s="201"/>
      <c r="CB259" s="201"/>
      <c r="CC259" s="201"/>
      <c r="CD259" s="201"/>
      <c r="CE259" s="201"/>
      <c r="CF259" s="201"/>
      <c r="CG259" s="201"/>
      <c r="CH259" s="201"/>
      <c r="CI259" s="201"/>
      <c r="CJ259" s="201"/>
      <c r="CK259" s="201"/>
      <c r="CL259" s="201"/>
      <c r="CM259" s="201"/>
      <c r="CN259" s="201"/>
      <c r="CO259" s="201"/>
      <c r="CP259" s="201"/>
      <c r="CQ259" s="201"/>
      <c r="CR259" s="201"/>
      <c r="CS259" s="201"/>
      <c r="CT259" s="201"/>
      <c r="CU259" s="201"/>
      <c r="CV259" s="201"/>
      <c r="CW259" s="201"/>
      <c r="CX259" s="201"/>
      <c r="CY259" s="201"/>
      <c r="CZ259" s="201"/>
      <c r="DA259" s="201"/>
      <c r="DB259" s="201"/>
      <c r="DC259" s="201"/>
      <c r="DD259" s="201"/>
      <c r="DE259" s="201"/>
      <c r="DF259" s="201"/>
      <c r="DG259" s="201"/>
      <c r="DH259" s="201"/>
      <c r="DI259" s="201"/>
      <c r="DJ259" s="201"/>
      <c r="DK259" s="201"/>
      <c r="DL259" s="201"/>
      <c r="DM259" s="201"/>
      <c r="DN259" s="201"/>
      <c r="DO259" s="202"/>
      <c r="DP259" s="202"/>
      <c r="DQ259" s="202"/>
      <c r="DR259" s="202"/>
      <c r="DS259" s="202"/>
      <c r="DT259" s="202"/>
    </row>
    <row r="260" spans="1:124" s="224" customFormat="1" x14ac:dyDescent="0.2">
      <c r="A260" s="223"/>
      <c r="B260" s="223"/>
      <c r="C260" s="225"/>
      <c r="D260" s="226"/>
      <c r="E260" s="240"/>
      <c r="F260" s="240"/>
      <c r="G260" s="240"/>
      <c r="H260" s="240"/>
      <c r="I260" s="240"/>
      <c r="J260" s="241"/>
      <c r="K260" s="223"/>
      <c r="L260" s="223"/>
      <c r="M260" s="223"/>
      <c r="N260" s="223"/>
      <c r="O260" s="223"/>
      <c r="P260" s="223"/>
      <c r="Q260" s="223"/>
      <c r="R260" s="223"/>
      <c r="S260" s="223"/>
      <c r="T260" s="223"/>
      <c r="U260" s="223"/>
      <c r="V260" s="223"/>
      <c r="W260" s="202"/>
      <c r="X260" s="202"/>
      <c r="Y260" s="202"/>
      <c r="Z260" s="202"/>
      <c r="AA260" s="201"/>
      <c r="AB260" s="201"/>
      <c r="AC260" s="201"/>
      <c r="AD260" s="201"/>
      <c r="AE260" s="201"/>
      <c r="AF260" s="201"/>
      <c r="AG260" s="201"/>
      <c r="AH260" s="201"/>
      <c r="AI260" s="201"/>
      <c r="AJ260" s="201"/>
      <c r="AK260" s="201"/>
      <c r="AL260" s="201"/>
      <c r="AM260" s="201"/>
      <c r="AN260" s="201"/>
      <c r="AO260" s="201"/>
      <c r="AP260" s="201"/>
      <c r="AQ260" s="201"/>
      <c r="AR260" s="201"/>
      <c r="AS260" s="201"/>
      <c r="AT260" s="201"/>
      <c r="AU260" s="201"/>
      <c r="AV260" s="201"/>
      <c r="AW260" s="201"/>
      <c r="AX260" s="201"/>
      <c r="AY260" s="201"/>
      <c r="AZ260" s="201"/>
      <c r="BA260" s="201"/>
      <c r="BB260" s="201"/>
      <c r="BC260" s="201"/>
      <c r="BD260" s="201"/>
      <c r="BE260" s="201"/>
      <c r="BF260" s="201"/>
      <c r="BG260" s="201"/>
      <c r="BH260" s="201"/>
      <c r="BI260" s="201"/>
      <c r="BJ260" s="201"/>
      <c r="BK260" s="201"/>
      <c r="BL260" s="201"/>
      <c r="BM260" s="201"/>
      <c r="BN260" s="201"/>
      <c r="BO260" s="201"/>
      <c r="BP260" s="201"/>
      <c r="BQ260" s="201"/>
      <c r="BR260" s="201"/>
      <c r="BS260" s="201"/>
      <c r="BT260" s="201"/>
      <c r="BU260" s="201"/>
      <c r="BV260" s="201"/>
      <c r="BW260" s="201"/>
      <c r="BX260" s="201"/>
      <c r="BY260" s="201"/>
      <c r="BZ260" s="201"/>
      <c r="CA260" s="201"/>
      <c r="CB260" s="201"/>
      <c r="CC260" s="201"/>
      <c r="CD260" s="201"/>
      <c r="CE260" s="201"/>
      <c r="CF260" s="201"/>
      <c r="CG260" s="201"/>
      <c r="CH260" s="201"/>
      <c r="CI260" s="201"/>
      <c r="CJ260" s="201"/>
      <c r="CK260" s="201"/>
      <c r="CL260" s="201"/>
      <c r="CM260" s="201"/>
      <c r="CN260" s="201"/>
      <c r="CO260" s="201"/>
      <c r="CP260" s="201"/>
      <c r="CQ260" s="201"/>
      <c r="CR260" s="201"/>
      <c r="CS260" s="201"/>
      <c r="CT260" s="201"/>
      <c r="CU260" s="201"/>
      <c r="CV260" s="201"/>
      <c r="CW260" s="201"/>
      <c r="CX260" s="201"/>
      <c r="CY260" s="201"/>
      <c r="CZ260" s="201"/>
      <c r="DA260" s="201"/>
      <c r="DB260" s="201"/>
      <c r="DC260" s="201"/>
      <c r="DD260" s="201"/>
      <c r="DE260" s="201"/>
      <c r="DF260" s="201"/>
      <c r="DG260" s="201"/>
      <c r="DH260" s="201"/>
      <c r="DI260" s="201"/>
      <c r="DJ260" s="201"/>
      <c r="DK260" s="201"/>
      <c r="DL260" s="201"/>
      <c r="DM260" s="201"/>
      <c r="DN260" s="201"/>
      <c r="DO260" s="202"/>
      <c r="DP260" s="202"/>
      <c r="DQ260" s="202"/>
      <c r="DR260" s="202"/>
      <c r="DS260" s="202"/>
      <c r="DT260" s="202"/>
    </row>
    <row r="261" spans="1:124" s="224" customFormat="1" x14ac:dyDescent="0.2">
      <c r="A261" s="223"/>
      <c r="B261" s="223"/>
      <c r="C261" s="225"/>
      <c r="D261" s="226"/>
      <c r="E261" s="240"/>
      <c r="F261" s="240"/>
      <c r="G261" s="240"/>
      <c r="H261" s="240"/>
      <c r="I261" s="240"/>
      <c r="J261" s="241"/>
      <c r="K261" s="223"/>
      <c r="L261" s="223"/>
      <c r="M261" s="223"/>
      <c r="N261" s="223"/>
      <c r="O261" s="223"/>
      <c r="P261" s="223"/>
      <c r="Q261" s="223"/>
      <c r="R261" s="223"/>
      <c r="S261" s="223"/>
      <c r="T261" s="223"/>
      <c r="U261" s="223"/>
      <c r="V261" s="223"/>
      <c r="W261" s="202"/>
      <c r="X261" s="202"/>
      <c r="Y261" s="202"/>
      <c r="Z261" s="202"/>
      <c r="AA261" s="201"/>
      <c r="AB261" s="201"/>
      <c r="AC261" s="201"/>
      <c r="AD261" s="201"/>
      <c r="AE261" s="201"/>
      <c r="AF261" s="201"/>
      <c r="AG261" s="201"/>
      <c r="AH261" s="201"/>
      <c r="AI261" s="201"/>
      <c r="AJ261" s="201"/>
      <c r="AK261" s="201"/>
      <c r="AL261" s="201"/>
      <c r="AM261" s="201"/>
      <c r="AN261" s="201"/>
      <c r="AO261" s="201"/>
      <c r="AP261" s="201"/>
      <c r="AQ261" s="201"/>
      <c r="AR261" s="201"/>
      <c r="AS261" s="201"/>
      <c r="AT261" s="201"/>
      <c r="AU261" s="201"/>
      <c r="AV261" s="201"/>
      <c r="AW261" s="201"/>
      <c r="AX261" s="201"/>
      <c r="AY261" s="201"/>
      <c r="AZ261" s="201"/>
      <c r="BA261" s="201"/>
      <c r="BB261" s="201"/>
      <c r="BC261" s="201"/>
      <c r="BD261" s="201"/>
      <c r="BE261" s="201"/>
      <c r="BF261" s="201"/>
      <c r="BG261" s="201"/>
      <c r="BH261" s="201"/>
      <c r="BI261" s="201"/>
      <c r="BJ261" s="201"/>
      <c r="BK261" s="201"/>
      <c r="BL261" s="201"/>
      <c r="BM261" s="201"/>
      <c r="BN261" s="201"/>
      <c r="BO261" s="201"/>
      <c r="BP261" s="201"/>
      <c r="BQ261" s="201"/>
      <c r="BR261" s="201"/>
      <c r="BS261" s="201"/>
      <c r="BT261" s="201"/>
      <c r="BU261" s="201"/>
      <c r="BV261" s="201"/>
      <c r="BW261" s="201"/>
      <c r="BX261" s="201"/>
      <c r="BY261" s="201"/>
      <c r="BZ261" s="201"/>
      <c r="CA261" s="201"/>
      <c r="CB261" s="201"/>
      <c r="CC261" s="201"/>
      <c r="CD261" s="201"/>
      <c r="CE261" s="201"/>
      <c r="CF261" s="201"/>
      <c r="CG261" s="201"/>
      <c r="CH261" s="201"/>
      <c r="CI261" s="201"/>
      <c r="CJ261" s="201"/>
      <c r="CK261" s="201"/>
      <c r="CL261" s="201"/>
      <c r="CM261" s="201"/>
      <c r="CN261" s="201"/>
      <c r="CO261" s="201"/>
      <c r="CP261" s="201"/>
      <c r="CQ261" s="201"/>
      <c r="CR261" s="201"/>
      <c r="CS261" s="201"/>
      <c r="CT261" s="201"/>
      <c r="CU261" s="201"/>
      <c r="CV261" s="201"/>
      <c r="CW261" s="201"/>
      <c r="CX261" s="201"/>
      <c r="CY261" s="201"/>
      <c r="CZ261" s="201"/>
      <c r="DA261" s="201"/>
      <c r="DB261" s="201"/>
      <c r="DC261" s="201"/>
      <c r="DD261" s="201"/>
      <c r="DE261" s="201"/>
      <c r="DF261" s="201"/>
      <c r="DG261" s="201"/>
      <c r="DH261" s="201"/>
      <c r="DI261" s="201"/>
      <c r="DJ261" s="201"/>
      <c r="DK261" s="201"/>
      <c r="DL261" s="201"/>
      <c r="DM261" s="201"/>
      <c r="DN261" s="201"/>
      <c r="DO261" s="202"/>
      <c r="DP261" s="202"/>
      <c r="DQ261" s="202"/>
      <c r="DR261" s="202"/>
      <c r="DS261" s="202"/>
      <c r="DT261" s="202"/>
    </row>
    <row r="262" spans="1:124" s="224" customFormat="1" x14ac:dyDescent="0.2">
      <c r="A262" s="223"/>
      <c r="B262" s="223"/>
      <c r="C262" s="225"/>
      <c r="D262" s="226"/>
      <c r="E262" s="240"/>
      <c r="F262" s="240"/>
      <c r="G262" s="240"/>
      <c r="H262" s="240"/>
      <c r="I262" s="240"/>
      <c r="J262" s="241"/>
      <c r="K262" s="223"/>
      <c r="L262" s="223"/>
      <c r="M262" s="223"/>
      <c r="N262" s="223"/>
      <c r="O262" s="223"/>
      <c r="P262" s="223"/>
      <c r="Q262" s="223"/>
      <c r="R262" s="223"/>
      <c r="S262" s="223"/>
      <c r="T262" s="223"/>
      <c r="U262" s="223"/>
      <c r="V262" s="223"/>
      <c r="W262" s="202"/>
      <c r="X262" s="202"/>
      <c r="Y262" s="202"/>
      <c r="Z262" s="202"/>
      <c r="AA262" s="201"/>
      <c r="AB262" s="201"/>
      <c r="AC262" s="201"/>
      <c r="AD262" s="201"/>
      <c r="AE262" s="201"/>
      <c r="AF262" s="201"/>
      <c r="AG262" s="201"/>
      <c r="AH262" s="201"/>
      <c r="AI262" s="201"/>
      <c r="AJ262" s="201"/>
      <c r="AK262" s="201"/>
      <c r="AL262" s="201"/>
      <c r="AM262" s="201"/>
      <c r="AN262" s="201"/>
      <c r="AO262" s="201"/>
      <c r="AP262" s="201"/>
      <c r="AQ262" s="201"/>
      <c r="AR262" s="201"/>
      <c r="AS262" s="201"/>
      <c r="AT262" s="201"/>
      <c r="AU262" s="201"/>
      <c r="AV262" s="201"/>
      <c r="AW262" s="201"/>
      <c r="AX262" s="201"/>
      <c r="AY262" s="201"/>
      <c r="AZ262" s="201"/>
      <c r="BA262" s="201"/>
      <c r="BB262" s="201"/>
      <c r="BC262" s="201"/>
      <c r="BD262" s="201"/>
      <c r="BE262" s="201"/>
      <c r="BF262" s="201"/>
      <c r="BG262" s="201"/>
      <c r="BH262" s="201"/>
      <c r="BI262" s="201"/>
      <c r="BJ262" s="201"/>
      <c r="BK262" s="201"/>
      <c r="BL262" s="201"/>
      <c r="BM262" s="201"/>
      <c r="BN262" s="201"/>
      <c r="BO262" s="201"/>
      <c r="BP262" s="201"/>
      <c r="BQ262" s="201"/>
      <c r="BR262" s="201"/>
      <c r="BS262" s="201"/>
      <c r="BT262" s="201"/>
      <c r="BU262" s="201"/>
      <c r="BV262" s="201"/>
      <c r="BW262" s="201"/>
      <c r="BX262" s="201"/>
      <c r="BY262" s="201"/>
      <c r="BZ262" s="201"/>
      <c r="CA262" s="201"/>
      <c r="CB262" s="201"/>
      <c r="CC262" s="201"/>
      <c r="CD262" s="201"/>
      <c r="CE262" s="201"/>
      <c r="CF262" s="201"/>
      <c r="CG262" s="201"/>
      <c r="CH262" s="201"/>
      <c r="CI262" s="201"/>
      <c r="CJ262" s="201"/>
      <c r="CK262" s="201"/>
      <c r="CL262" s="201"/>
      <c r="CM262" s="201"/>
      <c r="CN262" s="201"/>
      <c r="CO262" s="201"/>
      <c r="CP262" s="201"/>
      <c r="CQ262" s="201"/>
      <c r="CR262" s="201"/>
      <c r="CS262" s="201"/>
      <c r="CT262" s="201"/>
      <c r="CU262" s="201"/>
      <c r="CV262" s="201"/>
      <c r="CW262" s="201"/>
      <c r="CX262" s="201"/>
      <c r="CY262" s="201"/>
      <c r="CZ262" s="201"/>
      <c r="DA262" s="201"/>
      <c r="DB262" s="201"/>
      <c r="DC262" s="201"/>
      <c r="DD262" s="201"/>
      <c r="DE262" s="201"/>
      <c r="DF262" s="201"/>
      <c r="DG262" s="201"/>
      <c r="DH262" s="201"/>
      <c r="DI262" s="201"/>
      <c r="DJ262" s="201"/>
      <c r="DK262" s="201"/>
      <c r="DL262" s="201"/>
      <c r="DM262" s="201"/>
      <c r="DN262" s="201"/>
      <c r="DO262" s="202"/>
      <c r="DP262" s="202"/>
      <c r="DQ262" s="202"/>
      <c r="DR262" s="202"/>
      <c r="DS262" s="202"/>
      <c r="DT262" s="202"/>
    </row>
    <row r="263" spans="1:124" s="224" customFormat="1" x14ac:dyDescent="0.2">
      <c r="A263" s="223"/>
      <c r="B263" s="223"/>
      <c r="C263" s="225"/>
      <c r="D263" s="226"/>
      <c r="E263" s="240"/>
      <c r="F263" s="240"/>
      <c r="G263" s="240"/>
      <c r="H263" s="240"/>
      <c r="I263" s="240"/>
      <c r="J263" s="241"/>
      <c r="K263" s="223"/>
      <c r="L263" s="223"/>
      <c r="M263" s="223"/>
      <c r="N263" s="223"/>
      <c r="O263" s="223"/>
      <c r="P263" s="223"/>
      <c r="Q263" s="223"/>
      <c r="R263" s="223"/>
      <c r="S263" s="223"/>
      <c r="T263" s="223"/>
      <c r="U263" s="223"/>
      <c r="V263" s="223"/>
      <c r="W263" s="202"/>
      <c r="X263" s="202"/>
      <c r="Y263" s="202"/>
      <c r="Z263" s="202"/>
      <c r="AA263" s="201"/>
      <c r="AB263" s="201"/>
      <c r="AC263" s="201"/>
      <c r="AD263" s="201"/>
      <c r="AE263" s="201"/>
      <c r="AF263" s="201"/>
      <c r="AG263" s="201"/>
      <c r="AH263" s="201"/>
      <c r="AI263" s="201"/>
      <c r="AJ263" s="201"/>
      <c r="AK263" s="201"/>
      <c r="AL263" s="201"/>
      <c r="AM263" s="201"/>
      <c r="AN263" s="201"/>
      <c r="AO263" s="201"/>
      <c r="AP263" s="201"/>
      <c r="AQ263" s="201"/>
      <c r="AR263" s="201"/>
      <c r="AS263" s="201"/>
      <c r="AT263" s="201"/>
      <c r="AU263" s="201"/>
      <c r="AV263" s="201"/>
      <c r="AW263" s="201"/>
      <c r="AX263" s="201"/>
      <c r="AY263" s="201"/>
      <c r="AZ263" s="201"/>
      <c r="BA263" s="201"/>
      <c r="BB263" s="201"/>
      <c r="BC263" s="201"/>
      <c r="BD263" s="201"/>
      <c r="BE263" s="201"/>
      <c r="BF263" s="201"/>
      <c r="BG263" s="201"/>
      <c r="BH263" s="201"/>
      <c r="BI263" s="201"/>
      <c r="BJ263" s="201"/>
      <c r="BK263" s="201"/>
      <c r="BL263" s="201"/>
      <c r="BM263" s="201"/>
      <c r="BN263" s="201"/>
      <c r="BO263" s="201"/>
      <c r="BP263" s="201"/>
      <c r="BQ263" s="201"/>
      <c r="BR263" s="201"/>
      <c r="BS263" s="201"/>
      <c r="BT263" s="201"/>
      <c r="BU263" s="201"/>
      <c r="BV263" s="201"/>
      <c r="BW263" s="201"/>
      <c r="BX263" s="201"/>
      <c r="BY263" s="201"/>
      <c r="BZ263" s="201"/>
      <c r="CA263" s="201"/>
      <c r="CB263" s="201"/>
      <c r="CC263" s="201"/>
      <c r="CD263" s="201"/>
      <c r="CE263" s="201"/>
      <c r="CF263" s="201"/>
      <c r="CG263" s="201"/>
      <c r="CH263" s="201"/>
      <c r="CI263" s="201"/>
      <c r="CJ263" s="201"/>
      <c r="CK263" s="201"/>
      <c r="CL263" s="201"/>
      <c r="CM263" s="201"/>
      <c r="CN263" s="201"/>
      <c r="CO263" s="201"/>
      <c r="CP263" s="201"/>
      <c r="CQ263" s="201"/>
      <c r="CR263" s="201"/>
      <c r="CS263" s="201"/>
      <c r="CT263" s="201"/>
      <c r="CU263" s="201"/>
      <c r="CV263" s="201"/>
      <c r="CW263" s="201"/>
      <c r="CX263" s="201"/>
      <c r="CY263" s="201"/>
      <c r="CZ263" s="201"/>
      <c r="DA263" s="201"/>
      <c r="DB263" s="201"/>
      <c r="DC263" s="201"/>
      <c r="DD263" s="201"/>
      <c r="DE263" s="201"/>
      <c r="DF263" s="201"/>
      <c r="DG263" s="201"/>
      <c r="DH263" s="201"/>
      <c r="DI263" s="201"/>
      <c r="DJ263" s="201"/>
      <c r="DK263" s="201"/>
      <c r="DL263" s="201"/>
      <c r="DM263" s="201"/>
      <c r="DN263" s="201"/>
      <c r="DO263" s="202"/>
      <c r="DP263" s="202"/>
      <c r="DQ263" s="202"/>
      <c r="DR263" s="202"/>
      <c r="DS263" s="202"/>
      <c r="DT263" s="202"/>
    </row>
    <row r="264" spans="1:124" s="224" customFormat="1" x14ac:dyDescent="0.2">
      <c r="A264" s="223"/>
      <c r="B264" s="223"/>
      <c r="C264" s="225"/>
      <c r="D264" s="226"/>
      <c r="E264" s="240"/>
      <c r="F264" s="240"/>
      <c r="G264" s="240"/>
      <c r="H264" s="240"/>
      <c r="I264" s="240"/>
      <c r="J264" s="241"/>
      <c r="K264" s="223"/>
      <c r="L264" s="223"/>
      <c r="M264" s="223"/>
      <c r="N264" s="223"/>
      <c r="O264" s="223"/>
      <c r="P264" s="223"/>
      <c r="Q264" s="223"/>
      <c r="R264" s="223"/>
      <c r="S264" s="223"/>
      <c r="T264" s="223"/>
      <c r="U264" s="223"/>
      <c r="V264" s="223"/>
      <c r="W264" s="202"/>
      <c r="X264" s="202"/>
      <c r="Y264" s="202"/>
      <c r="Z264" s="202"/>
      <c r="AA264" s="201"/>
      <c r="AB264" s="201"/>
      <c r="AC264" s="201"/>
      <c r="AD264" s="201"/>
      <c r="AE264" s="201"/>
      <c r="AF264" s="201"/>
      <c r="AG264" s="201"/>
      <c r="AH264" s="201"/>
      <c r="AI264" s="201"/>
      <c r="AJ264" s="201"/>
      <c r="AK264" s="201"/>
      <c r="AL264" s="201"/>
      <c r="AM264" s="201"/>
      <c r="AN264" s="201"/>
      <c r="AO264" s="201"/>
      <c r="AP264" s="201"/>
      <c r="AQ264" s="201"/>
      <c r="AR264" s="201"/>
      <c r="AS264" s="201"/>
      <c r="AT264" s="201"/>
      <c r="AU264" s="201"/>
      <c r="AV264" s="201"/>
      <c r="AW264" s="201"/>
      <c r="AX264" s="201"/>
      <c r="AY264" s="201"/>
      <c r="AZ264" s="201"/>
      <c r="BA264" s="201"/>
      <c r="BB264" s="201"/>
      <c r="BC264" s="201"/>
      <c r="BD264" s="201"/>
      <c r="BE264" s="201"/>
      <c r="BF264" s="201"/>
      <c r="BG264" s="201"/>
      <c r="BH264" s="201"/>
      <c r="BI264" s="201"/>
      <c r="BJ264" s="201"/>
      <c r="BK264" s="201"/>
      <c r="BL264" s="201"/>
      <c r="BM264" s="201"/>
      <c r="BN264" s="201"/>
      <c r="BO264" s="201"/>
      <c r="BP264" s="201"/>
      <c r="BQ264" s="201"/>
      <c r="BR264" s="201"/>
      <c r="BS264" s="201"/>
      <c r="BT264" s="201"/>
      <c r="BU264" s="201"/>
      <c r="BV264" s="201"/>
      <c r="BW264" s="201"/>
      <c r="BX264" s="201"/>
      <c r="BY264" s="201"/>
      <c r="BZ264" s="201"/>
      <c r="CA264" s="201"/>
      <c r="CB264" s="201"/>
      <c r="CC264" s="201"/>
      <c r="CD264" s="201"/>
      <c r="CE264" s="201"/>
      <c r="CF264" s="201"/>
      <c r="CG264" s="201"/>
      <c r="CH264" s="201"/>
      <c r="CI264" s="201"/>
      <c r="CJ264" s="201"/>
      <c r="CK264" s="201"/>
      <c r="CL264" s="201"/>
      <c r="CM264" s="201"/>
      <c r="CN264" s="201"/>
      <c r="CO264" s="201"/>
      <c r="CP264" s="201"/>
      <c r="CQ264" s="201"/>
      <c r="CR264" s="201"/>
      <c r="CS264" s="201"/>
      <c r="CT264" s="201"/>
      <c r="CU264" s="201"/>
      <c r="CV264" s="201"/>
      <c r="CW264" s="201"/>
      <c r="CX264" s="201"/>
      <c r="CY264" s="201"/>
      <c r="CZ264" s="201"/>
      <c r="DA264" s="201"/>
      <c r="DB264" s="201"/>
      <c r="DC264" s="201"/>
      <c r="DD264" s="201"/>
      <c r="DE264" s="201"/>
      <c r="DF264" s="201"/>
      <c r="DG264" s="201"/>
      <c r="DH264" s="201"/>
      <c r="DI264" s="201"/>
      <c r="DJ264" s="201"/>
      <c r="DK264" s="201"/>
      <c r="DL264" s="201"/>
      <c r="DM264" s="201"/>
      <c r="DN264" s="201"/>
      <c r="DO264" s="202"/>
      <c r="DP264" s="202"/>
      <c r="DQ264" s="202"/>
      <c r="DR264" s="202"/>
      <c r="DS264" s="202"/>
      <c r="DT264" s="202"/>
    </row>
    <row r="265" spans="1:124" s="224" customFormat="1" x14ac:dyDescent="0.2">
      <c r="A265" s="223"/>
      <c r="B265" s="223"/>
      <c r="C265" s="225"/>
      <c r="D265" s="226"/>
      <c r="E265" s="240"/>
      <c r="F265" s="240"/>
      <c r="G265" s="240"/>
      <c r="H265" s="240"/>
      <c r="I265" s="240"/>
      <c r="J265" s="241"/>
      <c r="K265" s="223"/>
      <c r="L265" s="223"/>
      <c r="M265" s="223"/>
      <c r="N265" s="223"/>
      <c r="O265" s="223"/>
      <c r="P265" s="223"/>
      <c r="Q265" s="223"/>
      <c r="R265" s="223"/>
      <c r="S265" s="223"/>
      <c r="T265" s="223"/>
      <c r="U265" s="223"/>
      <c r="V265" s="223"/>
      <c r="W265" s="202"/>
      <c r="X265" s="202"/>
      <c r="Y265" s="202"/>
      <c r="Z265" s="202"/>
      <c r="AA265" s="201"/>
      <c r="AB265" s="201"/>
      <c r="AC265" s="201"/>
      <c r="AD265" s="201"/>
      <c r="AE265" s="201"/>
      <c r="AF265" s="201"/>
      <c r="AG265" s="201"/>
      <c r="AH265" s="201"/>
      <c r="AI265" s="201"/>
      <c r="AJ265" s="201"/>
      <c r="AK265" s="201"/>
      <c r="AL265" s="201"/>
      <c r="AM265" s="201"/>
      <c r="AN265" s="201"/>
      <c r="AO265" s="201"/>
      <c r="AP265" s="201"/>
      <c r="AQ265" s="201"/>
      <c r="AR265" s="201"/>
      <c r="AS265" s="201"/>
      <c r="AT265" s="201"/>
      <c r="AU265" s="201"/>
      <c r="AV265" s="201"/>
      <c r="AW265" s="201"/>
      <c r="AX265" s="201"/>
      <c r="AY265" s="201"/>
      <c r="AZ265" s="201"/>
      <c r="BA265" s="201"/>
      <c r="BB265" s="201"/>
      <c r="BC265" s="201"/>
      <c r="BD265" s="201"/>
      <c r="BE265" s="201"/>
      <c r="BF265" s="201"/>
      <c r="BG265" s="201"/>
      <c r="BH265" s="201"/>
      <c r="BI265" s="201"/>
      <c r="BJ265" s="201"/>
      <c r="BK265" s="201"/>
      <c r="BL265" s="201"/>
      <c r="BM265" s="201"/>
      <c r="BN265" s="201"/>
      <c r="BO265" s="201"/>
      <c r="BP265" s="201"/>
      <c r="BQ265" s="201"/>
      <c r="BR265" s="201"/>
      <c r="BS265" s="201"/>
      <c r="BT265" s="201"/>
      <c r="BU265" s="201"/>
      <c r="BV265" s="201"/>
      <c r="BW265" s="201"/>
      <c r="BX265" s="201"/>
      <c r="BY265" s="201"/>
      <c r="BZ265" s="201"/>
      <c r="CA265" s="201"/>
      <c r="CB265" s="201"/>
      <c r="CC265" s="201"/>
      <c r="CD265" s="201"/>
      <c r="CE265" s="201"/>
      <c r="CF265" s="201"/>
      <c r="CG265" s="201"/>
      <c r="CH265" s="201"/>
      <c r="CI265" s="201"/>
      <c r="CJ265" s="201"/>
      <c r="CK265" s="201"/>
      <c r="CL265" s="201"/>
      <c r="CM265" s="201"/>
      <c r="CN265" s="201"/>
      <c r="CO265" s="201"/>
      <c r="CP265" s="201"/>
      <c r="CQ265" s="201"/>
      <c r="CR265" s="201"/>
      <c r="CS265" s="201"/>
      <c r="CT265" s="201"/>
      <c r="CU265" s="201"/>
      <c r="CV265" s="201"/>
      <c r="CW265" s="201"/>
      <c r="CX265" s="201"/>
      <c r="CY265" s="201"/>
      <c r="CZ265" s="201"/>
      <c r="DA265" s="201"/>
      <c r="DB265" s="201"/>
      <c r="DC265" s="201"/>
      <c r="DD265" s="201"/>
      <c r="DE265" s="201"/>
      <c r="DF265" s="201"/>
      <c r="DG265" s="201"/>
      <c r="DH265" s="201"/>
      <c r="DI265" s="201"/>
      <c r="DJ265" s="201"/>
      <c r="DK265" s="201"/>
      <c r="DL265" s="201"/>
      <c r="DM265" s="201"/>
      <c r="DN265" s="201"/>
      <c r="DO265" s="202"/>
      <c r="DP265" s="202"/>
      <c r="DQ265" s="202"/>
      <c r="DR265" s="202"/>
      <c r="DS265" s="202"/>
      <c r="DT265" s="202"/>
    </row>
    <row r="266" spans="1:124" s="224" customFormat="1" x14ac:dyDescent="0.2">
      <c r="A266" s="223"/>
      <c r="B266" s="223"/>
      <c r="C266" s="225"/>
      <c r="D266" s="226"/>
      <c r="E266" s="240"/>
      <c r="F266" s="240"/>
      <c r="G266" s="240"/>
      <c r="H266" s="240"/>
      <c r="I266" s="240"/>
      <c r="J266" s="241"/>
      <c r="K266" s="223"/>
      <c r="L266" s="223"/>
      <c r="M266" s="223"/>
      <c r="N266" s="223"/>
      <c r="O266" s="223"/>
      <c r="P266" s="223"/>
      <c r="Q266" s="223"/>
      <c r="R266" s="223"/>
      <c r="S266" s="223"/>
      <c r="T266" s="223"/>
      <c r="U266" s="223"/>
      <c r="V266" s="223"/>
      <c r="W266" s="202"/>
      <c r="X266" s="202"/>
      <c r="Y266" s="202"/>
      <c r="Z266" s="202"/>
      <c r="AA266" s="201"/>
      <c r="AB266" s="201"/>
      <c r="AC266" s="201"/>
      <c r="AD266" s="201"/>
      <c r="AE266" s="201"/>
      <c r="AF266" s="201"/>
      <c r="AG266" s="201"/>
      <c r="AH266" s="201"/>
      <c r="AI266" s="201"/>
      <c r="AJ266" s="201"/>
      <c r="AK266" s="201"/>
      <c r="AL266" s="201"/>
      <c r="AM266" s="201"/>
      <c r="AN266" s="201"/>
      <c r="AO266" s="201"/>
      <c r="AP266" s="201"/>
      <c r="AQ266" s="201"/>
      <c r="AR266" s="201"/>
      <c r="AS266" s="201"/>
      <c r="AT266" s="201"/>
      <c r="AU266" s="201"/>
      <c r="AV266" s="201"/>
      <c r="AW266" s="201"/>
      <c r="AX266" s="201"/>
      <c r="AY266" s="201"/>
      <c r="AZ266" s="201"/>
      <c r="BA266" s="201"/>
      <c r="BB266" s="201"/>
      <c r="BC266" s="201"/>
      <c r="BD266" s="201"/>
      <c r="BE266" s="201"/>
      <c r="BF266" s="201"/>
      <c r="BG266" s="201"/>
      <c r="BH266" s="201"/>
      <c r="BI266" s="201"/>
      <c r="BJ266" s="201"/>
      <c r="BK266" s="201"/>
      <c r="BL266" s="201"/>
      <c r="BM266" s="201"/>
      <c r="BN266" s="201"/>
      <c r="BO266" s="201"/>
      <c r="BP266" s="201"/>
      <c r="BQ266" s="201"/>
      <c r="BR266" s="201"/>
      <c r="BS266" s="201"/>
      <c r="BT266" s="201"/>
      <c r="BU266" s="201"/>
      <c r="BV266" s="201"/>
      <c r="BW266" s="201"/>
      <c r="BX266" s="201"/>
      <c r="BY266" s="201"/>
      <c r="BZ266" s="201"/>
      <c r="CA266" s="201"/>
      <c r="CB266" s="201"/>
      <c r="CC266" s="201"/>
      <c r="CD266" s="201"/>
      <c r="CE266" s="201"/>
      <c r="CF266" s="201"/>
      <c r="CG266" s="201"/>
      <c r="CH266" s="201"/>
      <c r="CI266" s="201"/>
      <c r="CJ266" s="201"/>
      <c r="CK266" s="201"/>
      <c r="CL266" s="201"/>
      <c r="CM266" s="201"/>
      <c r="CN266" s="201"/>
      <c r="CO266" s="201"/>
      <c r="CP266" s="201"/>
      <c r="CQ266" s="201"/>
      <c r="CR266" s="201"/>
      <c r="CS266" s="201"/>
      <c r="CT266" s="201"/>
      <c r="CU266" s="201"/>
      <c r="CV266" s="201"/>
      <c r="CW266" s="201"/>
      <c r="CX266" s="201"/>
      <c r="CY266" s="201"/>
      <c r="CZ266" s="201"/>
      <c r="DA266" s="201"/>
      <c r="DB266" s="201"/>
      <c r="DC266" s="201"/>
      <c r="DD266" s="201"/>
      <c r="DE266" s="201"/>
      <c r="DF266" s="201"/>
      <c r="DG266" s="201"/>
      <c r="DH266" s="201"/>
      <c r="DI266" s="201"/>
      <c r="DJ266" s="201"/>
      <c r="DK266" s="201"/>
      <c r="DL266" s="201"/>
      <c r="DM266" s="201"/>
      <c r="DN266" s="201"/>
      <c r="DO266" s="202"/>
      <c r="DP266" s="202"/>
      <c r="DQ266" s="202"/>
      <c r="DR266" s="202"/>
      <c r="DS266" s="202"/>
      <c r="DT266" s="202"/>
    </row>
    <row r="267" spans="1:124" s="224" customFormat="1" x14ac:dyDescent="0.2">
      <c r="A267" s="223"/>
      <c r="B267" s="223"/>
      <c r="C267" s="225"/>
      <c r="D267" s="226"/>
      <c r="E267" s="240"/>
      <c r="F267" s="240"/>
      <c r="G267" s="240"/>
      <c r="H267" s="240"/>
      <c r="I267" s="240"/>
      <c r="J267" s="241"/>
      <c r="K267" s="223"/>
      <c r="L267" s="223"/>
      <c r="M267" s="223"/>
      <c r="N267" s="223"/>
      <c r="O267" s="223"/>
      <c r="P267" s="223"/>
      <c r="Q267" s="223"/>
      <c r="R267" s="223"/>
      <c r="S267" s="223"/>
      <c r="T267" s="223"/>
      <c r="U267" s="223"/>
      <c r="V267" s="223"/>
      <c r="W267" s="202"/>
      <c r="X267" s="202"/>
      <c r="Y267" s="202"/>
      <c r="Z267" s="202"/>
      <c r="AA267" s="201"/>
      <c r="AB267" s="201"/>
      <c r="AC267" s="201"/>
      <c r="AD267" s="201"/>
      <c r="AE267" s="201"/>
      <c r="AF267" s="201"/>
      <c r="AG267" s="201"/>
      <c r="AH267" s="201"/>
      <c r="AI267" s="201"/>
      <c r="AJ267" s="201"/>
      <c r="AK267" s="201"/>
      <c r="AL267" s="201"/>
      <c r="AM267" s="201"/>
      <c r="AN267" s="201"/>
      <c r="AO267" s="201"/>
      <c r="AP267" s="201"/>
      <c r="AQ267" s="201"/>
      <c r="AR267" s="201"/>
      <c r="AS267" s="201"/>
      <c r="AT267" s="201"/>
      <c r="AU267" s="201"/>
      <c r="AV267" s="201"/>
      <c r="AW267" s="201"/>
      <c r="AX267" s="201"/>
      <c r="AY267" s="201"/>
      <c r="AZ267" s="201"/>
      <c r="BA267" s="201"/>
      <c r="BB267" s="201"/>
      <c r="BC267" s="201"/>
      <c r="BD267" s="201"/>
      <c r="BE267" s="201"/>
      <c r="BF267" s="201"/>
      <c r="BG267" s="201"/>
      <c r="BH267" s="201"/>
      <c r="BI267" s="201"/>
      <c r="BJ267" s="201"/>
      <c r="BK267" s="201"/>
      <c r="BL267" s="201"/>
      <c r="BM267" s="201"/>
      <c r="BN267" s="201"/>
      <c r="BO267" s="201"/>
      <c r="BP267" s="201"/>
      <c r="BQ267" s="201"/>
      <c r="BR267" s="201"/>
      <c r="BS267" s="201"/>
      <c r="BT267" s="201"/>
      <c r="BU267" s="201"/>
      <c r="BV267" s="201"/>
      <c r="BW267" s="201"/>
      <c r="BX267" s="201"/>
      <c r="BY267" s="201"/>
      <c r="BZ267" s="201"/>
      <c r="CA267" s="201"/>
      <c r="CB267" s="201"/>
      <c r="CC267" s="201"/>
      <c r="CD267" s="201"/>
      <c r="CE267" s="201"/>
      <c r="CF267" s="201"/>
      <c r="CG267" s="201"/>
      <c r="CH267" s="201"/>
      <c r="CI267" s="201"/>
      <c r="CJ267" s="201"/>
      <c r="CK267" s="201"/>
      <c r="CL267" s="201"/>
      <c r="CM267" s="201"/>
      <c r="CN267" s="201"/>
      <c r="CO267" s="201"/>
      <c r="CP267" s="201"/>
      <c r="CQ267" s="201"/>
      <c r="CR267" s="201"/>
      <c r="CS267" s="201"/>
      <c r="CT267" s="201"/>
      <c r="CU267" s="201"/>
      <c r="CV267" s="201"/>
      <c r="CW267" s="201"/>
      <c r="CX267" s="201"/>
      <c r="CY267" s="201"/>
      <c r="CZ267" s="201"/>
      <c r="DA267" s="201"/>
      <c r="DB267" s="201"/>
      <c r="DC267" s="201"/>
      <c r="DD267" s="201"/>
      <c r="DE267" s="201"/>
      <c r="DF267" s="201"/>
      <c r="DG267" s="201"/>
      <c r="DH267" s="201"/>
      <c r="DI267" s="201"/>
      <c r="DJ267" s="201"/>
      <c r="DK267" s="201"/>
      <c r="DL267" s="201"/>
      <c r="DM267" s="201"/>
      <c r="DN267" s="201"/>
      <c r="DO267" s="202"/>
      <c r="DP267" s="202"/>
      <c r="DQ267" s="202"/>
      <c r="DR267" s="202"/>
      <c r="DS267" s="202"/>
      <c r="DT267" s="202"/>
    </row>
    <row r="268" spans="1:124" s="224" customFormat="1" x14ac:dyDescent="0.2">
      <c r="A268" s="223"/>
      <c r="B268" s="223"/>
      <c r="C268" s="225"/>
      <c r="D268" s="226"/>
      <c r="E268" s="240"/>
      <c r="F268" s="240"/>
      <c r="G268" s="240"/>
      <c r="H268" s="240"/>
      <c r="I268" s="240"/>
      <c r="J268" s="241"/>
      <c r="K268" s="223"/>
      <c r="L268" s="223"/>
      <c r="M268" s="223"/>
      <c r="N268" s="223"/>
      <c r="O268" s="223"/>
      <c r="P268" s="223"/>
      <c r="Q268" s="223"/>
      <c r="R268" s="223"/>
      <c r="S268" s="223"/>
      <c r="T268" s="223"/>
      <c r="U268" s="223"/>
      <c r="V268" s="223"/>
      <c r="W268" s="202"/>
      <c r="X268" s="202"/>
      <c r="Y268" s="202"/>
      <c r="Z268" s="202"/>
      <c r="AA268" s="201"/>
      <c r="AB268" s="201"/>
      <c r="AC268" s="201"/>
      <c r="AD268" s="201"/>
      <c r="AE268" s="201"/>
      <c r="AF268" s="201"/>
      <c r="AG268" s="201"/>
      <c r="AH268" s="201"/>
      <c r="AI268" s="201"/>
      <c r="AJ268" s="201"/>
      <c r="AK268" s="201"/>
      <c r="AL268" s="201"/>
      <c r="AM268" s="201"/>
      <c r="AN268" s="201"/>
      <c r="AO268" s="201"/>
      <c r="AP268" s="201"/>
      <c r="AQ268" s="201"/>
      <c r="AR268" s="201"/>
      <c r="AS268" s="201"/>
      <c r="AT268" s="201"/>
      <c r="AU268" s="201"/>
      <c r="AV268" s="201"/>
      <c r="AW268" s="201"/>
      <c r="AX268" s="201"/>
      <c r="AY268" s="201"/>
      <c r="AZ268" s="201"/>
      <c r="BA268" s="201"/>
      <c r="BB268" s="201"/>
      <c r="BC268" s="201"/>
      <c r="BD268" s="201"/>
      <c r="BE268" s="201"/>
      <c r="BF268" s="201"/>
      <c r="BG268" s="201"/>
      <c r="BH268" s="201"/>
      <c r="BI268" s="201"/>
      <c r="BJ268" s="201"/>
      <c r="BK268" s="201"/>
      <c r="BL268" s="201"/>
      <c r="BM268" s="201"/>
      <c r="BN268" s="201"/>
      <c r="BO268" s="201"/>
      <c r="BP268" s="201"/>
      <c r="BQ268" s="201"/>
      <c r="BR268" s="201"/>
      <c r="BS268" s="201"/>
      <c r="BT268" s="201"/>
      <c r="BU268" s="201"/>
      <c r="BV268" s="201"/>
      <c r="BW268" s="201"/>
      <c r="BX268" s="201"/>
      <c r="BY268" s="201"/>
      <c r="BZ268" s="201"/>
      <c r="CA268" s="201"/>
      <c r="CB268" s="201"/>
      <c r="CC268" s="201"/>
      <c r="CD268" s="201"/>
      <c r="CE268" s="201"/>
      <c r="CF268" s="201"/>
      <c r="CG268" s="201"/>
      <c r="CH268" s="201"/>
      <c r="CI268" s="201"/>
      <c r="CJ268" s="201"/>
      <c r="CK268" s="201"/>
      <c r="CL268" s="201"/>
      <c r="CM268" s="201"/>
      <c r="CN268" s="201"/>
      <c r="CO268" s="201"/>
      <c r="CP268" s="201"/>
      <c r="CQ268" s="201"/>
      <c r="CR268" s="201"/>
      <c r="CS268" s="201"/>
      <c r="CT268" s="201"/>
      <c r="CU268" s="201"/>
      <c r="CV268" s="201"/>
      <c r="CW268" s="201"/>
      <c r="CX268" s="201"/>
      <c r="CY268" s="201"/>
      <c r="CZ268" s="201"/>
      <c r="DA268" s="201"/>
      <c r="DB268" s="201"/>
      <c r="DC268" s="201"/>
      <c r="DD268" s="201"/>
      <c r="DE268" s="201"/>
      <c r="DF268" s="201"/>
      <c r="DG268" s="201"/>
      <c r="DH268" s="201"/>
      <c r="DI268" s="201"/>
      <c r="DJ268" s="201"/>
      <c r="DK268" s="201"/>
      <c r="DL268" s="201"/>
      <c r="DM268" s="201"/>
      <c r="DN268" s="201"/>
      <c r="DO268" s="202"/>
      <c r="DP268" s="202"/>
      <c r="DQ268" s="202"/>
      <c r="DR268" s="202"/>
      <c r="DS268" s="202"/>
      <c r="DT268" s="202"/>
    </row>
    <row r="269" spans="1:124" s="224" customFormat="1" x14ac:dyDescent="0.2">
      <c r="A269" s="223"/>
      <c r="B269" s="223"/>
      <c r="C269" s="225"/>
      <c r="D269" s="226"/>
      <c r="E269" s="240"/>
      <c r="F269" s="240"/>
      <c r="G269" s="240"/>
      <c r="H269" s="240"/>
      <c r="I269" s="240"/>
      <c r="J269" s="241"/>
      <c r="K269" s="223"/>
      <c r="L269" s="223"/>
      <c r="M269" s="223"/>
      <c r="N269" s="223"/>
      <c r="O269" s="223"/>
      <c r="P269" s="223"/>
      <c r="Q269" s="223"/>
      <c r="R269" s="223"/>
      <c r="S269" s="223"/>
      <c r="T269" s="223"/>
      <c r="U269" s="223"/>
      <c r="V269" s="223"/>
      <c r="W269" s="202"/>
      <c r="X269" s="202"/>
      <c r="Y269" s="202"/>
      <c r="Z269" s="202"/>
      <c r="AA269" s="201"/>
      <c r="AB269" s="201"/>
      <c r="AC269" s="201"/>
      <c r="AD269" s="201"/>
      <c r="AE269" s="201"/>
      <c r="AF269" s="201"/>
      <c r="AG269" s="201"/>
      <c r="AH269" s="201"/>
      <c r="AI269" s="201"/>
      <c r="AJ269" s="201"/>
      <c r="AK269" s="201"/>
      <c r="AL269" s="201"/>
      <c r="AM269" s="201"/>
      <c r="AN269" s="201"/>
      <c r="AO269" s="201"/>
      <c r="AP269" s="201"/>
      <c r="AQ269" s="201"/>
      <c r="AR269" s="201"/>
      <c r="AS269" s="201"/>
      <c r="AT269" s="201"/>
      <c r="AU269" s="201"/>
      <c r="AV269" s="201"/>
      <c r="AW269" s="201"/>
      <c r="AX269" s="201"/>
      <c r="AY269" s="201"/>
      <c r="AZ269" s="201"/>
      <c r="BA269" s="201"/>
      <c r="BB269" s="201"/>
      <c r="BC269" s="201"/>
      <c r="BD269" s="201"/>
      <c r="BE269" s="201"/>
      <c r="BF269" s="201"/>
      <c r="BG269" s="201"/>
      <c r="BH269" s="201"/>
      <c r="BI269" s="201"/>
      <c r="BJ269" s="201"/>
      <c r="BK269" s="201"/>
      <c r="BL269" s="201"/>
      <c r="BM269" s="201"/>
      <c r="BN269" s="201"/>
      <c r="BO269" s="201"/>
      <c r="BP269" s="201"/>
      <c r="BQ269" s="201"/>
      <c r="BR269" s="201"/>
      <c r="BS269" s="201"/>
      <c r="BT269" s="201"/>
      <c r="BU269" s="201"/>
      <c r="BV269" s="201"/>
      <c r="BW269" s="201"/>
      <c r="BX269" s="201"/>
      <c r="BY269" s="201"/>
      <c r="BZ269" s="201"/>
      <c r="CA269" s="201"/>
      <c r="CB269" s="201"/>
      <c r="CC269" s="201"/>
      <c r="CD269" s="201"/>
      <c r="CE269" s="201"/>
      <c r="CF269" s="201"/>
      <c r="CG269" s="201"/>
      <c r="CH269" s="201"/>
      <c r="CI269" s="201"/>
      <c r="CJ269" s="201"/>
      <c r="CK269" s="201"/>
      <c r="CL269" s="201"/>
      <c r="CM269" s="201"/>
      <c r="CN269" s="201"/>
      <c r="CO269" s="201"/>
      <c r="CP269" s="201"/>
      <c r="CQ269" s="201"/>
      <c r="CR269" s="201"/>
      <c r="CS269" s="201"/>
      <c r="CT269" s="201"/>
      <c r="CU269" s="201"/>
      <c r="CV269" s="201"/>
      <c r="CW269" s="201"/>
      <c r="CX269" s="201"/>
      <c r="CY269" s="201"/>
      <c r="CZ269" s="201"/>
      <c r="DA269" s="201"/>
      <c r="DB269" s="201"/>
      <c r="DC269" s="201"/>
      <c r="DD269" s="201"/>
      <c r="DE269" s="201"/>
      <c r="DF269" s="201"/>
      <c r="DG269" s="201"/>
      <c r="DH269" s="201"/>
      <c r="DI269" s="201"/>
      <c r="DJ269" s="201"/>
      <c r="DK269" s="201"/>
      <c r="DL269" s="201"/>
      <c r="DM269" s="201"/>
      <c r="DN269" s="201"/>
      <c r="DO269" s="202"/>
      <c r="DP269" s="202"/>
      <c r="DQ269" s="202"/>
      <c r="DR269" s="202"/>
      <c r="DS269" s="202"/>
      <c r="DT269" s="202"/>
    </row>
    <row r="270" spans="1:124" s="224" customFormat="1" x14ac:dyDescent="0.2">
      <c r="A270" s="223"/>
      <c r="B270" s="223"/>
      <c r="C270" s="225"/>
      <c r="D270" s="226"/>
      <c r="E270" s="240"/>
      <c r="F270" s="240"/>
      <c r="G270" s="240"/>
      <c r="H270" s="240"/>
      <c r="I270" s="240"/>
      <c r="J270" s="241"/>
      <c r="K270" s="223"/>
      <c r="L270" s="223"/>
      <c r="M270" s="223"/>
      <c r="N270" s="223"/>
      <c r="O270" s="223"/>
      <c r="P270" s="223"/>
      <c r="Q270" s="223"/>
      <c r="R270" s="223"/>
      <c r="S270" s="223"/>
      <c r="T270" s="223"/>
      <c r="U270" s="223"/>
      <c r="V270" s="223"/>
      <c r="W270" s="202"/>
      <c r="X270" s="202"/>
      <c r="Y270" s="202"/>
      <c r="Z270" s="202"/>
      <c r="AA270" s="201"/>
      <c r="AB270" s="201"/>
      <c r="AC270" s="201"/>
      <c r="AD270" s="201"/>
      <c r="AE270" s="201"/>
      <c r="AF270" s="201"/>
      <c r="AG270" s="201"/>
      <c r="AH270" s="201"/>
      <c r="AI270" s="201"/>
      <c r="AJ270" s="201"/>
      <c r="AK270" s="201"/>
      <c r="AL270" s="201"/>
      <c r="AM270" s="201"/>
      <c r="AN270" s="201"/>
      <c r="AO270" s="201"/>
      <c r="AP270" s="201"/>
      <c r="AQ270" s="201"/>
      <c r="AR270" s="201"/>
      <c r="AS270" s="201"/>
      <c r="AT270" s="201"/>
      <c r="AU270" s="201"/>
      <c r="AV270" s="201"/>
      <c r="AW270" s="201"/>
      <c r="AX270" s="201"/>
      <c r="AY270" s="201"/>
      <c r="AZ270" s="201"/>
      <c r="BA270" s="201"/>
      <c r="BB270" s="201"/>
      <c r="BC270" s="201"/>
      <c r="BD270" s="201"/>
      <c r="BE270" s="201"/>
      <c r="BF270" s="201"/>
      <c r="BG270" s="201"/>
      <c r="BH270" s="201"/>
      <c r="BI270" s="201"/>
      <c r="BJ270" s="201"/>
      <c r="BK270" s="201"/>
      <c r="BL270" s="201"/>
      <c r="BM270" s="201"/>
      <c r="BN270" s="201"/>
      <c r="BO270" s="201"/>
      <c r="BP270" s="201"/>
      <c r="BQ270" s="201"/>
      <c r="BR270" s="201"/>
      <c r="BS270" s="201"/>
      <c r="BT270" s="201"/>
      <c r="BU270" s="201"/>
      <c r="BV270" s="201"/>
      <c r="BW270" s="201"/>
      <c r="BX270" s="201"/>
      <c r="BY270" s="201"/>
      <c r="BZ270" s="201"/>
      <c r="CA270" s="201"/>
      <c r="CB270" s="201"/>
      <c r="CC270" s="201"/>
      <c r="CD270" s="201"/>
      <c r="CE270" s="201"/>
      <c r="CF270" s="201"/>
      <c r="CG270" s="201"/>
      <c r="CH270" s="201"/>
      <c r="CI270" s="201"/>
      <c r="CJ270" s="201"/>
      <c r="CK270" s="201"/>
      <c r="CL270" s="201"/>
      <c r="CM270" s="201"/>
      <c r="CN270" s="201"/>
      <c r="CO270" s="201"/>
      <c r="CP270" s="201"/>
      <c r="CQ270" s="201"/>
      <c r="CR270" s="201"/>
      <c r="CS270" s="201"/>
      <c r="CT270" s="201"/>
      <c r="CU270" s="201"/>
      <c r="CV270" s="201"/>
      <c r="CW270" s="201"/>
      <c r="CX270" s="201"/>
      <c r="CY270" s="201"/>
      <c r="CZ270" s="201"/>
      <c r="DA270" s="201"/>
      <c r="DB270" s="201"/>
      <c r="DC270" s="201"/>
      <c r="DD270" s="201"/>
      <c r="DE270" s="201"/>
      <c r="DF270" s="201"/>
      <c r="DG270" s="201"/>
      <c r="DH270" s="201"/>
      <c r="DI270" s="201"/>
      <c r="DJ270" s="201"/>
      <c r="DK270" s="201"/>
      <c r="DL270" s="201"/>
      <c r="DM270" s="201"/>
      <c r="DN270" s="201"/>
      <c r="DO270" s="202"/>
      <c r="DP270" s="202"/>
      <c r="DQ270" s="202"/>
      <c r="DR270" s="202"/>
      <c r="DS270" s="202"/>
      <c r="DT270" s="202"/>
    </row>
    <row r="271" spans="1:124" s="224" customFormat="1" x14ac:dyDescent="0.2">
      <c r="A271" s="223"/>
      <c r="B271" s="223"/>
      <c r="C271" s="225"/>
      <c r="D271" s="226"/>
      <c r="E271" s="240"/>
      <c r="F271" s="240"/>
      <c r="G271" s="240"/>
      <c r="H271" s="240"/>
      <c r="I271" s="240"/>
      <c r="J271" s="241"/>
      <c r="K271" s="223"/>
      <c r="L271" s="223"/>
      <c r="M271" s="223"/>
      <c r="N271" s="223"/>
      <c r="O271" s="223"/>
      <c r="P271" s="223"/>
      <c r="Q271" s="223"/>
      <c r="R271" s="223"/>
      <c r="S271" s="223"/>
      <c r="T271" s="223"/>
      <c r="U271" s="223"/>
      <c r="V271" s="223"/>
      <c r="W271" s="202"/>
      <c r="X271" s="202"/>
      <c r="Y271" s="202"/>
      <c r="Z271" s="202"/>
      <c r="AA271" s="201"/>
      <c r="AB271" s="201"/>
      <c r="AC271" s="201"/>
      <c r="AD271" s="201"/>
      <c r="AE271" s="201"/>
      <c r="AF271" s="201"/>
      <c r="AG271" s="201"/>
      <c r="AH271" s="201"/>
      <c r="AI271" s="201"/>
      <c r="AJ271" s="201"/>
      <c r="AK271" s="201"/>
      <c r="AL271" s="201"/>
      <c r="AM271" s="201"/>
      <c r="AN271" s="201"/>
      <c r="AO271" s="201"/>
      <c r="AP271" s="201"/>
      <c r="AQ271" s="201"/>
      <c r="AR271" s="201"/>
      <c r="AS271" s="201"/>
      <c r="AT271" s="201"/>
      <c r="AU271" s="201"/>
      <c r="AV271" s="201"/>
      <c r="AW271" s="201"/>
      <c r="AX271" s="201"/>
      <c r="AY271" s="201"/>
      <c r="AZ271" s="201"/>
      <c r="BA271" s="201"/>
      <c r="BB271" s="201"/>
      <c r="BC271" s="201"/>
      <c r="BD271" s="201"/>
      <c r="BE271" s="201"/>
      <c r="BF271" s="201"/>
      <c r="BG271" s="201"/>
      <c r="BH271" s="201"/>
      <c r="BI271" s="201"/>
      <c r="BJ271" s="201"/>
      <c r="BK271" s="201"/>
      <c r="BL271" s="201"/>
      <c r="BM271" s="201"/>
      <c r="BN271" s="201"/>
      <c r="BO271" s="201"/>
      <c r="BP271" s="201"/>
      <c r="BQ271" s="201"/>
      <c r="BR271" s="201"/>
      <c r="BS271" s="201"/>
      <c r="BT271" s="201"/>
      <c r="BU271" s="201"/>
      <c r="BV271" s="201"/>
      <c r="BW271" s="201"/>
      <c r="BX271" s="201"/>
      <c r="BY271" s="201"/>
      <c r="BZ271" s="201"/>
      <c r="CA271" s="201"/>
      <c r="CB271" s="201"/>
      <c r="CC271" s="201"/>
      <c r="CD271" s="201"/>
      <c r="CE271" s="201"/>
      <c r="CF271" s="201"/>
      <c r="CG271" s="201"/>
      <c r="CH271" s="201"/>
      <c r="CI271" s="201"/>
      <c r="CJ271" s="201"/>
      <c r="CK271" s="201"/>
      <c r="CL271" s="201"/>
      <c r="CM271" s="201"/>
      <c r="CN271" s="201"/>
      <c r="CO271" s="201"/>
      <c r="CP271" s="201"/>
      <c r="CQ271" s="201"/>
      <c r="CR271" s="201"/>
      <c r="CS271" s="201"/>
      <c r="CT271" s="201"/>
      <c r="CU271" s="201"/>
      <c r="CV271" s="201"/>
      <c r="CW271" s="201"/>
      <c r="CX271" s="201"/>
      <c r="CY271" s="201"/>
      <c r="CZ271" s="201"/>
      <c r="DA271" s="201"/>
      <c r="DB271" s="201"/>
      <c r="DC271" s="201"/>
      <c r="DD271" s="201"/>
      <c r="DE271" s="201"/>
      <c r="DF271" s="201"/>
      <c r="DG271" s="201"/>
      <c r="DH271" s="201"/>
      <c r="DI271" s="201"/>
      <c r="DJ271" s="201"/>
      <c r="DK271" s="201"/>
      <c r="DL271" s="201"/>
      <c r="DM271" s="201"/>
      <c r="DN271" s="201"/>
      <c r="DO271" s="202"/>
      <c r="DP271" s="202"/>
      <c r="DQ271" s="202"/>
      <c r="DR271" s="202"/>
      <c r="DS271" s="202"/>
      <c r="DT271" s="202"/>
    </row>
    <row r="272" spans="1:124" s="224" customFormat="1" x14ac:dyDescent="0.2">
      <c r="A272" s="223"/>
      <c r="B272" s="223"/>
      <c r="C272" s="225"/>
      <c r="D272" s="226"/>
      <c r="E272" s="240"/>
      <c r="F272" s="240"/>
      <c r="G272" s="240"/>
      <c r="H272" s="240"/>
      <c r="I272" s="240"/>
      <c r="J272" s="241"/>
      <c r="K272" s="223"/>
      <c r="L272" s="223"/>
      <c r="M272" s="223"/>
      <c r="N272" s="223"/>
      <c r="O272" s="223"/>
      <c r="P272" s="223"/>
      <c r="Q272" s="223"/>
      <c r="R272" s="223"/>
      <c r="S272" s="223"/>
      <c r="T272" s="223"/>
      <c r="U272" s="223"/>
      <c r="V272" s="223"/>
      <c r="W272" s="202"/>
      <c r="X272" s="202"/>
      <c r="Y272" s="202"/>
      <c r="Z272" s="202"/>
      <c r="AA272" s="201"/>
      <c r="AB272" s="201"/>
      <c r="AC272" s="201"/>
      <c r="AD272" s="201"/>
      <c r="AE272" s="201"/>
      <c r="AF272" s="201"/>
      <c r="AG272" s="201"/>
      <c r="AH272" s="201"/>
      <c r="AI272" s="201"/>
      <c r="AJ272" s="201"/>
      <c r="AK272" s="201"/>
      <c r="AL272" s="201"/>
      <c r="AM272" s="201"/>
      <c r="AN272" s="201"/>
      <c r="AO272" s="201"/>
      <c r="AP272" s="201"/>
      <c r="AQ272" s="201"/>
      <c r="AR272" s="201"/>
      <c r="AS272" s="201"/>
      <c r="AT272" s="201"/>
      <c r="AU272" s="201"/>
      <c r="AV272" s="201"/>
      <c r="AW272" s="201"/>
      <c r="AX272" s="201"/>
      <c r="AY272" s="201"/>
      <c r="AZ272" s="201"/>
      <c r="BA272" s="201"/>
      <c r="BB272" s="201"/>
      <c r="BC272" s="201"/>
      <c r="BD272" s="201"/>
      <c r="BE272" s="201"/>
      <c r="BF272" s="201"/>
      <c r="BG272" s="201"/>
      <c r="BH272" s="201"/>
      <c r="BI272" s="201"/>
      <c r="BJ272" s="201"/>
      <c r="BK272" s="201"/>
      <c r="BL272" s="201"/>
      <c r="BM272" s="201"/>
      <c r="BN272" s="201"/>
      <c r="BO272" s="201"/>
      <c r="BP272" s="201"/>
      <c r="BQ272" s="201"/>
      <c r="BR272" s="201"/>
      <c r="BS272" s="201"/>
      <c r="BT272" s="201"/>
      <c r="BU272" s="201"/>
      <c r="BV272" s="201"/>
      <c r="BW272" s="201"/>
      <c r="BX272" s="201"/>
      <c r="BY272" s="201"/>
      <c r="BZ272" s="201"/>
      <c r="CA272" s="201"/>
      <c r="CB272" s="201"/>
      <c r="CC272" s="201"/>
      <c r="CD272" s="201"/>
      <c r="CE272" s="201"/>
      <c r="CF272" s="201"/>
      <c r="CG272" s="201"/>
      <c r="CH272" s="201"/>
      <c r="CI272" s="201"/>
      <c r="CJ272" s="201"/>
      <c r="CK272" s="201"/>
      <c r="CL272" s="201"/>
      <c r="CM272" s="201"/>
      <c r="CN272" s="201"/>
      <c r="CO272" s="201"/>
      <c r="CP272" s="201"/>
      <c r="CQ272" s="201"/>
      <c r="CR272" s="201"/>
      <c r="CS272" s="201"/>
      <c r="CT272" s="201"/>
      <c r="CU272" s="201"/>
      <c r="CV272" s="201"/>
      <c r="CW272" s="201"/>
      <c r="CX272" s="201"/>
      <c r="CY272" s="201"/>
      <c r="CZ272" s="201"/>
      <c r="DA272" s="201"/>
      <c r="DB272" s="201"/>
      <c r="DC272" s="201"/>
      <c r="DD272" s="201"/>
      <c r="DE272" s="201"/>
      <c r="DF272" s="201"/>
      <c r="DG272" s="201"/>
      <c r="DH272" s="201"/>
      <c r="DI272" s="201"/>
      <c r="DJ272" s="201"/>
      <c r="DK272" s="201"/>
      <c r="DL272" s="201"/>
      <c r="DM272" s="201"/>
      <c r="DN272" s="201"/>
      <c r="DO272" s="202"/>
      <c r="DP272" s="202"/>
      <c r="DQ272" s="202"/>
      <c r="DR272" s="202"/>
      <c r="DS272" s="202"/>
      <c r="DT272" s="202"/>
    </row>
    <row r="273" spans="1:124" s="224" customFormat="1" x14ac:dyDescent="0.2">
      <c r="A273" s="223"/>
      <c r="B273" s="223"/>
      <c r="C273" s="225"/>
      <c r="D273" s="226"/>
      <c r="E273" s="240"/>
      <c r="F273" s="240"/>
      <c r="G273" s="240"/>
      <c r="H273" s="240"/>
      <c r="I273" s="240"/>
      <c r="J273" s="241"/>
      <c r="K273" s="223"/>
      <c r="L273" s="223"/>
      <c r="M273" s="223"/>
      <c r="N273" s="223"/>
      <c r="O273" s="223"/>
      <c r="P273" s="223"/>
      <c r="Q273" s="223"/>
      <c r="R273" s="223"/>
      <c r="S273" s="223"/>
      <c r="T273" s="223"/>
      <c r="U273" s="223"/>
      <c r="V273" s="223"/>
      <c r="W273" s="202"/>
      <c r="X273" s="202"/>
      <c r="Y273" s="202"/>
      <c r="Z273" s="202"/>
      <c r="AA273" s="201"/>
      <c r="AB273" s="201"/>
      <c r="AC273" s="201"/>
      <c r="AD273" s="201"/>
      <c r="AE273" s="201"/>
      <c r="AF273" s="201"/>
      <c r="AG273" s="201"/>
      <c r="AH273" s="201"/>
      <c r="AI273" s="201"/>
      <c r="AJ273" s="201"/>
      <c r="AK273" s="201"/>
      <c r="AL273" s="201"/>
      <c r="AM273" s="201"/>
      <c r="AN273" s="201"/>
      <c r="AO273" s="201"/>
      <c r="AP273" s="201"/>
      <c r="AQ273" s="201"/>
      <c r="AR273" s="201"/>
      <c r="AS273" s="201"/>
      <c r="AT273" s="201"/>
      <c r="AU273" s="201"/>
      <c r="AV273" s="201"/>
      <c r="AW273" s="201"/>
      <c r="AX273" s="201"/>
      <c r="AY273" s="201"/>
      <c r="AZ273" s="201"/>
      <c r="BA273" s="201"/>
      <c r="BB273" s="201"/>
      <c r="BC273" s="201"/>
      <c r="BD273" s="201"/>
      <c r="BE273" s="201"/>
      <c r="BF273" s="201"/>
      <c r="BG273" s="201"/>
      <c r="BH273" s="201"/>
      <c r="BI273" s="201"/>
      <c r="BJ273" s="201"/>
      <c r="BK273" s="201"/>
      <c r="BL273" s="201"/>
      <c r="BM273" s="201"/>
      <c r="BN273" s="201"/>
      <c r="BO273" s="201"/>
      <c r="BP273" s="201"/>
      <c r="BQ273" s="201"/>
      <c r="BR273" s="201"/>
      <c r="BS273" s="201"/>
      <c r="BT273" s="201"/>
      <c r="BU273" s="201"/>
      <c r="BV273" s="201"/>
      <c r="BW273" s="201"/>
      <c r="BX273" s="201"/>
      <c r="BY273" s="201"/>
      <c r="BZ273" s="201"/>
      <c r="CA273" s="201"/>
      <c r="CB273" s="201"/>
      <c r="CC273" s="201"/>
      <c r="CD273" s="201"/>
      <c r="CE273" s="201"/>
      <c r="CF273" s="201"/>
      <c r="CG273" s="201"/>
      <c r="CH273" s="201"/>
      <c r="CI273" s="201"/>
      <c r="CJ273" s="201"/>
      <c r="CK273" s="201"/>
      <c r="CL273" s="201"/>
      <c r="CM273" s="201"/>
      <c r="CN273" s="201"/>
      <c r="CO273" s="201"/>
      <c r="CP273" s="201"/>
      <c r="CQ273" s="201"/>
      <c r="CR273" s="201"/>
      <c r="CS273" s="201"/>
      <c r="CT273" s="201"/>
      <c r="CU273" s="201"/>
      <c r="CV273" s="201"/>
      <c r="CW273" s="201"/>
      <c r="CX273" s="201"/>
      <c r="CY273" s="201"/>
      <c r="CZ273" s="201"/>
      <c r="DA273" s="201"/>
      <c r="DB273" s="201"/>
      <c r="DC273" s="201"/>
      <c r="DD273" s="201"/>
      <c r="DE273" s="201"/>
      <c r="DF273" s="201"/>
      <c r="DG273" s="201"/>
      <c r="DH273" s="201"/>
      <c r="DI273" s="201"/>
      <c r="DJ273" s="201"/>
      <c r="DK273" s="201"/>
      <c r="DL273" s="201"/>
      <c r="DM273" s="201"/>
      <c r="DN273" s="201"/>
      <c r="DO273" s="202"/>
      <c r="DP273" s="202"/>
      <c r="DQ273" s="202"/>
      <c r="DR273" s="202"/>
      <c r="DS273" s="202"/>
      <c r="DT273" s="202"/>
    </row>
    <row r="274" spans="1:124" s="224" customFormat="1" x14ac:dyDescent="0.2">
      <c r="A274" s="223"/>
      <c r="B274" s="223"/>
      <c r="C274" s="225"/>
      <c r="D274" s="226"/>
      <c r="E274" s="240"/>
      <c r="F274" s="240"/>
      <c r="G274" s="240"/>
      <c r="H274" s="240"/>
      <c r="I274" s="240"/>
      <c r="J274" s="241"/>
      <c r="K274" s="223"/>
      <c r="L274" s="223"/>
      <c r="M274" s="223"/>
      <c r="N274" s="223"/>
      <c r="O274" s="223"/>
      <c r="P274" s="223"/>
      <c r="Q274" s="223"/>
      <c r="R274" s="223"/>
      <c r="S274" s="223"/>
      <c r="T274" s="223"/>
      <c r="U274" s="223"/>
      <c r="V274" s="223"/>
      <c r="W274" s="202"/>
      <c r="X274" s="202"/>
      <c r="Y274" s="202"/>
      <c r="Z274" s="202"/>
      <c r="AA274" s="201"/>
      <c r="AB274" s="201"/>
      <c r="AC274" s="201"/>
      <c r="AD274" s="201"/>
      <c r="AE274" s="201"/>
      <c r="AF274" s="201"/>
      <c r="AG274" s="201"/>
      <c r="AH274" s="201"/>
      <c r="AI274" s="201"/>
      <c r="AJ274" s="201"/>
      <c r="AK274" s="201"/>
      <c r="AL274" s="201"/>
      <c r="AM274" s="201"/>
      <c r="AN274" s="201"/>
      <c r="AO274" s="201"/>
      <c r="AP274" s="201"/>
      <c r="AQ274" s="201"/>
      <c r="AR274" s="201"/>
      <c r="AS274" s="201"/>
      <c r="AT274" s="201"/>
      <c r="AU274" s="201"/>
      <c r="AV274" s="201"/>
      <c r="AW274" s="201"/>
      <c r="AX274" s="201"/>
      <c r="AY274" s="201"/>
      <c r="AZ274" s="201"/>
      <c r="BA274" s="201"/>
      <c r="BB274" s="201"/>
      <c r="BC274" s="201"/>
      <c r="BD274" s="201"/>
      <c r="BE274" s="201"/>
      <c r="BF274" s="201"/>
      <c r="BG274" s="201"/>
      <c r="BH274" s="201"/>
      <c r="BI274" s="201"/>
      <c r="BJ274" s="201"/>
      <c r="BK274" s="201"/>
      <c r="BL274" s="201"/>
      <c r="BM274" s="201"/>
      <c r="BN274" s="201"/>
      <c r="BO274" s="201"/>
      <c r="BP274" s="201"/>
      <c r="BQ274" s="201"/>
      <c r="BR274" s="201"/>
      <c r="BS274" s="201"/>
      <c r="BT274" s="201"/>
      <c r="BU274" s="201"/>
      <c r="BV274" s="201"/>
      <c r="BW274" s="201"/>
      <c r="BX274" s="201"/>
      <c r="BY274" s="201"/>
      <c r="BZ274" s="201"/>
      <c r="CA274" s="201"/>
      <c r="CB274" s="201"/>
      <c r="CC274" s="201"/>
      <c r="CD274" s="201"/>
      <c r="CE274" s="201"/>
      <c r="CF274" s="201"/>
      <c r="CG274" s="201"/>
      <c r="CH274" s="201"/>
      <c r="CI274" s="201"/>
      <c r="CJ274" s="201"/>
      <c r="CK274" s="201"/>
      <c r="CL274" s="201"/>
      <c r="CM274" s="201"/>
      <c r="CN274" s="201"/>
      <c r="CO274" s="201"/>
      <c r="CP274" s="201"/>
      <c r="CQ274" s="201"/>
      <c r="CR274" s="201"/>
      <c r="CS274" s="201"/>
      <c r="CT274" s="201"/>
      <c r="CU274" s="201"/>
      <c r="CV274" s="201"/>
      <c r="CW274" s="201"/>
      <c r="CX274" s="201"/>
      <c r="CY274" s="201"/>
      <c r="CZ274" s="201"/>
      <c r="DA274" s="201"/>
      <c r="DB274" s="201"/>
      <c r="DC274" s="201"/>
      <c r="DD274" s="201"/>
      <c r="DE274" s="201"/>
      <c r="DF274" s="201"/>
      <c r="DG274" s="201"/>
      <c r="DH274" s="201"/>
      <c r="DI274" s="201"/>
      <c r="DJ274" s="201"/>
      <c r="DK274" s="201"/>
      <c r="DL274" s="201"/>
      <c r="DM274" s="201"/>
      <c r="DN274" s="201"/>
      <c r="DO274" s="202"/>
      <c r="DP274" s="202"/>
      <c r="DQ274" s="202"/>
      <c r="DR274" s="202"/>
      <c r="DS274" s="202"/>
      <c r="DT274" s="202"/>
    </row>
    <row r="275" spans="1:124" s="224" customFormat="1" x14ac:dyDescent="0.2">
      <c r="A275" s="223"/>
      <c r="B275" s="223"/>
      <c r="C275" s="225"/>
      <c r="D275" s="226"/>
      <c r="E275" s="240"/>
      <c r="F275" s="240"/>
      <c r="G275" s="240"/>
      <c r="H275" s="240"/>
      <c r="I275" s="240"/>
      <c r="J275" s="241"/>
      <c r="K275" s="223"/>
      <c r="L275" s="223"/>
      <c r="M275" s="223"/>
      <c r="N275" s="223"/>
      <c r="O275" s="223"/>
      <c r="P275" s="223"/>
      <c r="Q275" s="223"/>
      <c r="R275" s="223"/>
      <c r="S275" s="223"/>
      <c r="T275" s="223"/>
      <c r="U275" s="223"/>
      <c r="V275" s="223"/>
      <c r="W275" s="202"/>
      <c r="X275" s="202"/>
      <c r="Y275" s="202"/>
      <c r="Z275" s="202"/>
      <c r="AA275" s="201"/>
      <c r="AB275" s="201"/>
      <c r="AC275" s="201"/>
      <c r="AD275" s="201"/>
      <c r="AE275" s="201"/>
      <c r="AF275" s="201"/>
      <c r="AG275" s="201"/>
      <c r="AH275" s="201"/>
      <c r="AI275" s="201"/>
      <c r="AJ275" s="201"/>
      <c r="AK275" s="201"/>
      <c r="AL275" s="201"/>
      <c r="AM275" s="201"/>
      <c r="AN275" s="201"/>
      <c r="AO275" s="201"/>
      <c r="AP275" s="201"/>
      <c r="AQ275" s="201"/>
      <c r="AR275" s="201"/>
      <c r="AS275" s="201"/>
      <c r="AT275" s="201"/>
      <c r="AU275" s="201"/>
      <c r="AV275" s="201"/>
      <c r="AW275" s="201"/>
      <c r="AX275" s="201"/>
      <c r="AY275" s="201"/>
      <c r="AZ275" s="201"/>
      <c r="BA275" s="201"/>
      <c r="BB275" s="201"/>
      <c r="BC275" s="201"/>
      <c r="BD275" s="201"/>
      <c r="BE275" s="201"/>
      <c r="BF275" s="201"/>
      <c r="BG275" s="201"/>
      <c r="BH275" s="201"/>
      <c r="BI275" s="201"/>
      <c r="BJ275" s="201"/>
      <c r="BK275" s="201"/>
      <c r="BL275" s="201"/>
      <c r="BM275" s="201"/>
      <c r="BN275" s="201"/>
      <c r="BO275" s="201"/>
      <c r="BP275" s="201"/>
      <c r="BQ275" s="201"/>
      <c r="BR275" s="201"/>
      <c r="BS275" s="201"/>
      <c r="BT275" s="201"/>
      <c r="BU275" s="201"/>
      <c r="BV275" s="201"/>
      <c r="BW275" s="201"/>
      <c r="BX275" s="201"/>
      <c r="BY275" s="201"/>
      <c r="BZ275" s="201"/>
      <c r="CA275" s="201"/>
      <c r="CB275" s="201"/>
      <c r="CC275" s="201"/>
      <c r="CD275" s="201"/>
      <c r="CE275" s="201"/>
      <c r="CF275" s="201"/>
      <c r="CG275" s="201"/>
      <c r="CH275" s="201"/>
      <c r="CI275" s="201"/>
      <c r="CJ275" s="201"/>
      <c r="CK275" s="201"/>
      <c r="CL275" s="201"/>
      <c r="CM275" s="201"/>
      <c r="CN275" s="201"/>
      <c r="CO275" s="201"/>
      <c r="CP275" s="201"/>
      <c r="CQ275" s="201"/>
      <c r="CR275" s="201"/>
      <c r="CS275" s="201"/>
      <c r="CT275" s="201"/>
      <c r="CU275" s="201"/>
      <c r="CV275" s="201"/>
      <c r="CW275" s="201"/>
      <c r="CX275" s="201"/>
      <c r="CY275" s="201"/>
      <c r="CZ275" s="201"/>
      <c r="DA275" s="201"/>
      <c r="DB275" s="201"/>
      <c r="DC275" s="201"/>
      <c r="DD275" s="201"/>
      <c r="DE275" s="201"/>
      <c r="DF275" s="201"/>
      <c r="DG275" s="201"/>
      <c r="DH275" s="201"/>
      <c r="DI275" s="201"/>
      <c r="DJ275" s="201"/>
      <c r="DK275" s="201"/>
      <c r="DL275" s="201"/>
      <c r="DM275" s="201"/>
      <c r="DN275" s="201"/>
      <c r="DO275" s="202"/>
      <c r="DP275" s="202"/>
      <c r="DQ275" s="202"/>
      <c r="DR275" s="202"/>
      <c r="DS275" s="202"/>
      <c r="DT275" s="202"/>
    </row>
    <row r="276" spans="1:124" s="224" customFormat="1" x14ac:dyDescent="0.2">
      <c r="A276" s="223"/>
      <c r="B276" s="223"/>
      <c r="C276" s="225"/>
      <c r="D276" s="226"/>
      <c r="E276" s="240"/>
      <c r="F276" s="240"/>
      <c r="G276" s="240"/>
      <c r="H276" s="240"/>
      <c r="I276" s="240"/>
      <c r="J276" s="241"/>
      <c r="K276" s="223"/>
      <c r="L276" s="223"/>
      <c r="M276" s="223"/>
      <c r="N276" s="223"/>
      <c r="O276" s="223"/>
      <c r="P276" s="223"/>
      <c r="Q276" s="223"/>
      <c r="R276" s="223"/>
      <c r="S276" s="223"/>
      <c r="T276" s="223"/>
      <c r="U276" s="223"/>
      <c r="V276" s="223"/>
      <c r="W276" s="202"/>
      <c r="X276" s="202"/>
      <c r="Y276" s="202"/>
      <c r="Z276" s="202"/>
      <c r="AA276" s="201"/>
      <c r="AB276" s="201"/>
      <c r="AC276" s="201"/>
      <c r="AD276" s="201"/>
      <c r="AE276" s="201"/>
      <c r="AF276" s="201"/>
      <c r="AG276" s="201"/>
      <c r="AH276" s="201"/>
      <c r="AI276" s="201"/>
      <c r="AJ276" s="201"/>
      <c r="AK276" s="201"/>
      <c r="AL276" s="201"/>
      <c r="AM276" s="201"/>
      <c r="AN276" s="201"/>
      <c r="AO276" s="201"/>
      <c r="AP276" s="201"/>
      <c r="AQ276" s="201"/>
      <c r="AR276" s="201"/>
      <c r="AS276" s="201"/>
      <c r="AT276" s="201"/>
      <c r="AU276" s="201"/>
      <c r="AV276" s="201"/>
      <c r="AW276" s="201"/>
      <c r="AX276" s="201"/>
      <c r="AY276" s="201"/>
      <c r="AZ276" s="201"/>
      <c r="BA276" s="201"/>
      <c r="BB276" s="201"/>
      <c r="BC276" s="201"/>
      <c r="BD276" s="201"/>
      <c r="BE276" s="201"/>
      <c r="BF276" s="201"/>
      <c r="BG276" s="201"/>
      <c r="BH276" s="201"/>
      <c r="BI276" s="201"/>
      <c r="BJ276" s="201"/>
      <c r="BK276" s="201"/>
      <c r="BL276" s="201"/>
      <c r="BM276" s="201"/>
      <c r="BN276" s="201"/>
      <c r="BO276" s="201"/>
      <c r="BP276" s="201"/>
      <c r="BQ276" s="201"/>
      <c r="BR276" s="201"/>
      <c r="BS276" s="201"/>
      <c r="BT276" s="201"/>
      <c r="BU276" s="201"/>
      <c r="BV276" s="201"/>
      <c r="BW276" s="201"/>
      <c r="BX276" s="201"/>
      <c r="BY276" s="201"/>
      <c r="BZ276" s="201"/>
      <c r="CA276" s="201"/>
      <c r="CB276" s="201"/>
      <c r="CC276" s="201"/>
      <c r="CD276" s="201"/>
      <c r="CE276" s="201"/>
      <c r="CF276" s="201"/>
      <c r="CG276" s="201"/>
      <c r="CH276" s="201"/>
      <c r="CI276" s="201"/>
      <c r="CJ276" s="201"/>
      <c r="CK276" s="201"/>
      <c r="CL276" s="201"/>
      <c r="CM276" s="201"/>
      <c r="CN276" s="201"/>
      <c r="CO276" s="201"/>
      <c r="CP276" s="201"/>
      <c r="CQ276" s="201"/>
      <c r="CR276" s="201"/>
      <c r="CS276" s="201"/>
      <c r="CT276" s="201"/>
      <c r="CU276" s="201"/>
      <c r="CV276" s="201"/>
      <c r="CW276" s="201"/>
      <c r="CX276" s="201"/>
      <c r="CY276" s="201"/>
      <c r="CZ276" s="201"/>
      <c r="DA276" s="201"/>
      <c r="DB276" s="201"/>
      <c r="DC276" s="201"/>
      <c r="DD276" s="201"/>
      <c r="DE276" s="201"/>
      <c r="DF276" s="201"/>
      <c r="DG276" s="201"/>
      <c r="DH276" s="201"/>
      <c r="DI276" s="201"/>
      <c r="DJ276" s="201"/>
      <c r="DK276" s="201"/>
      <c r="DL276" s="201"/>
      <c r="DM276" s="201"/>
      <c r="DN276" s="201"/>
      <c r="DO276" s="202"/>
      <c r="DP276" s="202"/>
      <c r="DQ276" s="202"/>
      <c r="DR276" s="202"/>
      <c r="DS276" s="202"/>
      <c r="DT276" s="202"/>
    </row>
    <row r="277" spans="1:124" s="224" customFormat="1" x14ac:dyDescent="0.2">
      <c r="A277" s="223"/>
      <c r="B277" s="223"/>
      <c r="C277" s="225"/>
      <c r="D277" s="226"/>
      <c r="E277" s="240"/>
      <c r="F277" s="240"/>
      <c r="G277" s="240"/>
      <c r="H277" s="240"/>
      <c r="I277" s="240"/>
      <c r="J277" s="241"/>
      <c r="K277" s="223"/>
      <c r="L277" s="223"/>
      <c r="M277" s="223"/>
      <c r="N277" s="223"/>
      <c r="O277" s="223"/>
      <c r="P277" s="223"/>
      <c r="Q277" s="223"/>
      <c r="R277" s="223"/>
      <c r="S277" s="223"/>
      <c r="T277" s="223"/>
      <c r="U277" s="223"/>
      <c r="V277" s="223"/>
      <c r="W277" s="202"/>
      <c r="X277" s="202"/>
      <c r="Y277" s="202"/>
      <c r="Z277" s="202"/>
      <c r="AA277" s="201"/>
      <c r="AB277" s="201"/>
      <c r="AC277" s="201"/>
      <c r="AD277" s="201"/>
      <c r="AE277" s="201"/>
      <c r="AF277" s="201"/>
      <c r="AG277" s="201"/>
      <c r="AH277" s="201"/>
      <c r="AI277" s="201"/>
      <c r="AJ277" s="201"/>
      <c r="AK277" s="201"/>
      <c r="AL277" s="201"/>
      <c r="AM277" s="201"/>
      <c r="AN277" s="201"/>
      <c r="AO277" s="201"/>
      <c r="AP277" s="201"/>
      <c r="AQ277" s="201"/>
      <c r="AR277" s="201"/>
      <c r="AS277" s="201"/>
      <c r="AT277" s="201"/>
      <c r="AU277" s="201"/>
      <c r="AV277" s="201"/>
      <c r="AW277" s="201"/>
      <c r="AX277" s="201"/>
      <c r="AY277" s="201"/>
      <c r="AZ277" s="201"/>
      <c r="BA277" s="201"/>
      <c r="BB277" s="201"/>
      <c r="BC277" s="201"/>
      <c r="BD277" s="201"/>
      <c r="BE277" s="201"/>
      <c r="BF277" s="201"/>
      <c r="BG277" s="201"/>
      <c r="BH277" s="201"/>
      <c r="BI277" s="201"/>
      <c r="BJ277" s="201"/>
      <c r="BK277" s="201"/>
      <c r="BL277" s="201"/>
      <c r="BM277" s="201"/>
      <c r="BN277" s="201"/>
      <c r="BO277" s="201"/>
      <c r="BP277" s="201"/>
      <c r="BQ277" s="201"/>
      <c r="BR277" s="201"/>
      <c r="BS277" s="201"/>
      <c r="BT277" s="201"/>
      <c r="BU277" s="201"/>
      <c r="BV277" s="201"/>
      <c r="BW277" s="201"/>
      <c r="BX277" s="201"/>
      <c r="BY277" s="201"/>
      <c r="BZ277" s="201"/>
      <c r="CA277" s="201"/>
      <c r="CB277" s="201"/>
      <c r="CC277" s="201"/>
      <c r="CD277" s="201"/>
      <c r="CE277" s="201"/>
      <c r="CF277" s="201"/>
      <c r="CG277" s="201"/>
      <c r="CH277" s="201"/>
      <c r="CI277" s="201"/>
      <c r="CJ277" s="201"/>
      <c r="CK277" s="201"/>
      <c r="CL277" s="201"/>
      <c r="CM277" s="201"/>
      <c r="CN277" s="201"/>
      <c r="CO277" s="201"/>
      <c r="CP277" s="201"/>
      <c r="CQ277" s="201"/>
      <c r="CR277" s="201"/>
      <c r="CS277" s="201"/>
      <c r="CT277" s="201"/>
      <c r="CU277" s="201"/>
      <c r="CV277" s="201"/>
      <c r="CW277" s="201"/>
      <c r="CX277" s="201"/>
      <c r="CY277" s="201"/>
      <c r="CZ277" s="201"/>
      <c r="DA277" s="201"/>
      <c r="DB277" s="201"/>
      <c r="DC277" s="201"/>
      <c r="DD277" s="201"/>
      <c r="DE277" s="201"/>
      <c r="DF277" s="201"/>
      <c r="DG277" s="201"/>
      <c r="DH277" s="201"/>
      <c r="DI277" s="201"/>
      <c r="DJ277" s="201"/>
      <c r="DK277" s="201"/>
      <c r="DL277" s="201"/>
      <c r="DM277" s="201"/>
      <c r="DN277" s="201"/>
      <c r="DO277" s="202"/>
      <c r="DP277" s="202"/>
      <c r="DQ277" s="202"/>
      <c r="DR277" s="202"/>
      <c r="DS277" s="202"/>
      <c r="DT277" s="202"/>
    </row>
    <row r="278" spans="1:124" s="224" customFormat="1" x14ac:dyDescent="0.2">
      <c r="A278" s="223"/>
      <c r="B278" s="223"/>
      <c r="C278" s="225"/>
      <c r="D278" s="226"/>
      <c r="E278" s="240"/>
      <c r="F278" s="240"/>
      <c r="G278" s="240"/>
      <c r="H278" s="240"/>
      <c r="I278" s="240"/>
      <c r="J278" s="241"/>
      <c r="K278" s="223"/>
      <c r="L278" s="223"/>
      <c r="M278" s="223"/>
      <c r="N278" s="223"/>
      <c r="O278" s="223"/>
      <c r="P278" s="223"/>
      <c r="Q278" s="223"/>
      <c r="R278" s="223"/>
      <c r="S278" s="223"/>
      <c r="T278" s="223"/>
      <c r="U278" s="223"/>
      <c r="V278" s="223"/>
      <c r="W278" s="202"/>
      <c r="X278" s="202"/>
      <c r="Y278" s="202"/>
      <c r="Z278" s="202"/>
      <c r="AA278" s="201"/>
      <c r="AB278" s="201"/>
      <c r="AC278" s="201"/>
      <c r="AD278" s="201"/>
      <c r="AE278" s="201"/>
      <c r="AF278" s="201"/>
      <c r="AG278" s="201"/>
      <c r="AH278" s="201"/>
      <c r="AI278" s="201"/>
      <c r="AJ278" s="201"/>
      <c r="AK278" s="201"/>
      <c r="AL278" s="201"/>
      <c r="AM278" s="201"/>
      <c r="AN278" s="201"/>
      <c r="AO278" s="201"/>
      <c r="AP278" s="201"/>
      <c r="AQ278" s="201"/>
      <c r="AR278" s="201"/>
      <c r="AS278" s="201"/>
      <c r="AT278" s="201"/>
      <c r="AU278" s="201"/>
      <c r="AV278" s="201"/>
      <c r="AW278" s="201"/>
      <c r="AX278" s="201"/>
      <c r="AY278" s="201"/>
      <c r="AZ278" s="201"/>
      <c r="BA278" s="201"/>
      <c r="BB278" s="201"/>
      <c r="BC278" s="201"/>
      <c r="BD278" s="201"/>
      <c r="BE278" s="201"/>
      <c r="BF278" s="201"/>
      <c r="BG278" s="201"/>
      <c r="BH278" s="201"/>
      <c r="BI278" s="201"/>
      <c r="BJ278" s="201"/>
      <c r="BK278" s="201"/>
      <c r="BL278" s="201"/>
      <c r="BM278" s="201"/>
      <c r="BN278" s="201"/>
      <c r="BO278" s="201"/>
      <c r="BP278" s="201"/>
      <c r="BQ278" s="201"/>
      <c r="BR278" s="201"/>
      <c r="BS278" s="201"/>
      <c r="BT278" s="201"/>
      <c r="BU278" s="201"/>
      <c r="BV278" s="201"/>
      <c r="BW278" s="201"/>
      <c r="BX278" s="201"/>
      <c r="BY278" s="201"/>
      <c r="BZ278" s="201"/>
      <c r="CA278" s="201"/>
      <c r="CB278" s="201"/>
      <c r="CC278" s="201"/>
      <c r="CD278" s="201"/>
      <c r="CE278" s="201"/>
      <c r="CF278" s="201"/>
      <c r="CG278" s="201"/>
      <c r="CH278" s="201"/>
      <c r="CI278" s="201"/>
      <c r="CJ278" s="201"/>
      <c r="CK278" s="201"/>
      <c r="CL278" s="201"/>
      <c r="CM278" s="201"/>
      <c r="CN278" s="201"/>
      <c r="CO278" s="201"/>
      <c r="CP278" s="201"/>
      <c r="CQ278" s="201"/>
      <c r="CR278" s="201"/>
      <c r="CS278" s="201"/>
      <c r="CT278" s="201"/>
      <c r="CU278" s="201"/>
      <c r="CV278" s="201"/>
      <c r="CW278" s="201"/>
      <c r="CX278" s="201"/>
      <c r="CY278" s="201"/>
      <c r="CZ278" s="201"/>
      <c r="DA278" s="201"/>
      <c r="DB278" s="201"/>
      <c r="DC278" s="201"/>
      <c r="DD278" s="201"/>
      <c r="DE278" s="201"/>
      <c r="DF278" s="201"/>
      <c r="DG278" s="201"/>
      <c r="DH278" s="201"/>
      <c r="DI278" s="201"/>
      <c r="DJ278" s="201"/>
      <c r="DK278" s="201"/>
      <c r="DL278" s="201"/>
      <c r="DM278" s="201"/>
      <c r="DN278" s="201"/>
      <c r="DO278" s="202"/>
      <c r="DP278" s="202"/>
      <c r="DQ278" s="202"/>
      <c r="DR278" s="202"/>
      <c r="DS278" s="202"/>
      <c r="DT278" s="202"/>
    </row>
    <row r="279" spans="1:124" s="224" customFormat="1" x14ac:dyDescent="0.2">
      <c r="A279" s="223"/>
      <c r="B279" s="223"/>
      <c r="C279" s="225"/>
      <c r="D279" s="226"/>
      <c r="E279" s="240"/>
      <c r="F279" s="240"/>
      <c r="G279" s="240"/>
      <c r="H279" s="240"/>
      <c r="I279" s="240"/>
      <c r="J279" s="241"/>
      <c r="K279" s="223"/>
      <c r="L279" s="223"/>
      <c r="M279" s="223"/>
      <c r="N279" s="223"/>
      <c r="O279" s="223"/>
      <c r="P279" s="223"/>
      <c r="Q279" s="223"/>
      <c r="R279" s="223"/>
      <c r="S279" s="223"/>
      <c r="T279" s="223"/>
      <c r="U279" s="223"/>
      <c r="V279" s="223"/>
      <c r="W279" s="202"/>
      <c r="X279" s="202"/>
      <c r="Y279" s="202"/>
      <c r="Z279" s="202"/>
      <c r="AA279" s="201"/>
      <c r="AB279" s="201"/>
      <c r="AC279" s="201"/>
      <c r="AD279" s="201"/>
      <c r="AE279" s="201"/>
      <c r="AF279" s="201"/>
      <c r="AG279" s="201"/>
      <c r="AH279" s="201"/>
      <c r="AI279" s="201"/>
      <c r="AJ279" s="201"/>
      <c r="AK279" s="201"/>
      <c r="AL279" s="201"/>
      <c r="AM279" s="201"/>
      <c r="AN279" s="201"/>
      <c r="AO279" s="201"/>
      <c r="AP279" s="201"/>
      <c r="AQ279" s="201"/>
      <c r="AR279" s="201"/>
      <c r="AS279" s="201"/>
      <c r="AT279" s="201"/>
      <c r="AU279" s="201"/>
      <c r="AV279" s="201"/>
      <c r="AW279" s="201"/>
      <c r="AX279" s="201"/>
      <c r="AY279" s="201"/>
      <c r="AZ279" s="201"/>
      <c r="BA279" s="201"/>
      <c r="BB279" s="201"/>
      <c r="BC279" s="201"/>
      <c r="BD279" s="201"/>
      <c r="BE279" s="201"/>
      <c r="BF279" s="201"/>
      <c r="BG279" s="201"/>
      <c r="BH279" s="201"/>
      <c r="BI279" s="201"/>
      <c r="BJ279" s="201"/>
      <c r="BK279" s="201"/>
      <c r="BL279" s="201"/>
      <c r="BM279" s="201"/>
      <c r="BN279" s="201"/>
      <c r="BO279" s="201"/>
      <c r="BP279" s="201"/>
      <c r="BQ279" s="201"/>
      <c r="BR279" s="201"/>
      <c r="BS279" s="201"/>
      <c r="BT279" s="201"/>
      <c r="BU279" s="201"/>
      <c r="BV279" s="201"/>
      <c r="BW279" s="201"/>
      <c r="BX279" s="201"/>
      <c r="BY279" s="201"/>
      <c r="BZ279" s="201"/>
      <c r="CA279" s="201"/>
      <c r="CB279" s="201"/>
      <c r="CC279" s="201"/>
      <c r="CD279" s="201"/>
      <c r="CE279" s="201"/>
      <c r="CF279" s="201"/>
      <c r="CG279" s="201"/>
      <c r="CH279" s="201"/>
      <c r="CI279" s="201"/>
      <c r="CJ279" s="201"/>
      <c r="CK279" s="201"/>
      <c r="CL279" s="201"/>
      <c r="CM279" s="201"/>
      <c r="CN279" s="201"/>
      <c r="CO279" s="201"/>
      <c r="CP279" s="201"/>
      <c r="CQ279" s="201"/>
      <c r="CR279" s="201"/>
      <c r="CS279" s="201"/>
      <c r="CT279" s="201"/>
      <c r="CU279" s="201"/>
      <c r="CV279" s="201"/>
      <c r="CW279" s="201"/>
      <c r="CX279" s="201"/>
      <c r="CY279" s="201"/>
      <c r="CZ279" s="201"/>
      <c r="DA279" s="201"/>
      <c r="DB279" s="201"/>
      <c r="DC279" s="201"/>
      <c r="DD279" s="201"/>
      <c r="DE279" s="201"/>
      <c r="DF279" s="201"/>
      <c r="DG279" s="201"/>
      <c r="DH279" s="201"/>
      <c r="DI279" s="201"/>
      <c r="DJ279" s="201"/>
      <c r="DK279" s="201"/>
      <c r="DL279" s="201"/>
      <c r="DM279" s="201"/>
      <c r="DN279" s="201"/>
      <c r="DO279" s="202"/>
      <c r="DP279" s="202"/>
      <c r="DQ279" s="202"/>
      <c r="DR279" s="202"/>
      <c r="DS279" s="202"/>
      <c r="DT279" s="202"/>
    </row>
    <row r="280" spans="1:124" s="224" customFormat="1" x14ac:dyDescent="0.2">
      <c r="A280" s="223"/>
      <c r="B280" s="223"/>
      <c r="C280" s="225"/>
      <c r="D280" s="226"/>
      <c r="E280" s="240"/>
      <c r="F280" s="240"/>
      <c r="G280" s="240"/>
      <c r="H280" s="240"/>
      <c r="I280" s="240"/>
      <c r="J280" s="241"/>
      <c r="K280" s="223"/>
      <c r="L280" s="223"/>
      <c r="M280" s="223"/>
      <c r="N280" s="223"/>
      <c r="O280" s="223"/>
      <c r="P280" s="223"/>
      <c r="Q280" s="223"/>
      <c r="R280" s="223"/>
      <c r="S280" s="223"/>
      <c r="T280" s="223"/>
      <c r="U280" s="223"/>
      <c r="V280" s="223"/>
      <c r="W280" s="202"/>
      <c r="X280" s="202"/>
      <c r="Y280" s="202"/>
      <c r="Z280" s="202"/>
      <c r="AA280" s="201"/>
      <c r="AB280" s="201"/>
      <c r="AC280" s="201"/>
      <c r="AD280" s="201"/>
      <c r="AE280" s="201"/>
      <c r="AF280" s="201"/>
      <c r="AG280" s="201"/>
      <c r="AH280" s="201"/>
      <c r="AI280" s="201"/>
      <c r="AJ280" s="201"/>
      <c r="AK280" s="201"/>
      <c r="AL280" s="201"/>
      <c r="AM280" s="201"/>
      <c r="AN280" s="201"/>
      <c r="AO280" s="201"/>
      <c r="AP280" s="201"/>
      <c r="AQ280" s="201"/>
      <c r="AR280" s="201"/>
      <c r="AS280" s="201"/>
      <c r="AT280" s="201"/>
      <c r="AU280" s="201"/>
      <c r="AV280" s="201"/>
      <c r="AW280" s="201"/>
      <c r="AX280" s="201"/>
      <c r="AY280" s="201"/>
      <c r="AZ280" s="201"/>
      <c r="BA280" s="201"/>
      <c r="BB280" s="201"/>
      <c r="BC280" s="201"/>
      <c r="BD280" s="201"/>
      <c r="BE280" s="201"/>
      <c r="BF280" s="201"/>
      <c r="BG280" s="201"/>
      <c r="BH280" s="201"/>
      <c r="BI280" s="201"/>
      <c r="BJ280" s="201"/>
      <c r="BK280" s="201"/>
      <c r="BL280" s="201"/>
      <c r="BM280" s="201"/>
      <c r="BN280" s="201"/>
      <c r="BO280" s="201"/>
      <c r="BP280" s="201"/>
      <c r="BQ280" s="201"/>
      <c r="BR280" s="201"/>
      <c r="BS280" s="201"/>
      <c r="BT280" s="201"/>
      <c r="BU280" s="201"/>
      <c r="BV280" s="201"/>
      <c r="BW280" s="201"/>
      <c r="BX280" s="201"/>
      <c r="BY280" s="201"/>
      <c r="BZ280" s="201"/>
      <c r="CA280" s="201"/>
      <c r="CB280" s="201"/>
      <c r="CC280" s="201"/>
      <c r="CD280" s="201"/>
      <c r="CE280" s="201"/>
      <c r="CF280" s="201"/>
      <c r="CG280" s="201"/>
      <c r="CH280" s="201"/>
      <c r="CI280" s="201"/>
      <c r="CJ280" s="201"/>
      <c r="CK280" s="201"/>
      <c r="CL280" s="201"/>
      <c r="CM280" s="201"/>
      <c r="CN280" s="201"/>
      <c r="CO280" s="201"/>
      <c r="CP280" s="201"/>
      <c r="CQ280" s="201"/>
      <c r="CR280" s="201"/>
      <c r="CS280" s="201"/>
      <c r="CT280" s="201"/>
      <c r="CU280" s="201"/>
      <c r="CV280" s="201"/>
      <c r="CW280" s="201"/>
      <c r="CX280" s="201"/>
      <c r="CY280" s="201"/>
      <c r="CZ280" s="201"/>
      <c r="DA280" s="201"/>
      <c r="DB280" s="201"/>
      <c r="DC280" s="201"/>
      <c r="DD280" s="201"/>
      <c r="DE280" s="201"/>
      <c r="DF280" s="201"/>
      <c r="DG280" s="201"/>
      <c r="DH280" s="201"/>
      <c r="DI280" s="201"/>
      <c r="DJ280" s="201"/>
      <c r="DK280" s="201"/>
      <c r="DL280" s="201"/>
      <c r="DM280" s="201"/>
      <c r="DN280" s="201"/>
      <c r="DO280" s="202"/>
      <c r="DP280" s="202"/>
      <c r="DQ280" s="202"/>
      <c r="DR280" s="202"/>
      <c r="DS280" s="202"/>
      <c r="DT280" s="202"/>
    </row>
    <row r="281" spans="1:124" s="224" customFormat="1" x14ac:dyDescent="0.2">
      <c r="A281" s="223"/>
      <c r="B281" s="223"/>
      <c r="C281" s="225"/>
      <c r="D281" s="226"/>
      <c r="E281" s="240"/>
      <c r="F281" s="240"/>
      <c r="G281" s="240"/>
      <c r="H281" s="240"/>
      <c r="I281" s="240"/>
      <c r="J281" s="241"/>
      <c r="K281" s="223"/>
      <c r="L281" s="223"/>
      <c r="M281" s="223"/>
      <c r="N281" s="223"/>
      <c r="O281" s="223"/>
      <c r="P281" s="223"/>
      <c r="Q281" s="223"/>
      <c r="R281" s="223"/>
      <c r="S281" s="223"/>
      <c r="T281" s="223"/>
      <c r="U281" s="223"/>
      <c r="V281" s="223"/>
      <c r="W281" s="202"/>
      <c r="X281" s="202"/>
      <c r="Y281" s="202"/>
      <c r="Z281" s="202"/>
      <c r="AA281" s="201"/>
      <c r="AB281" s="201"/>
      <c r="AC281" s="201"/>
      <c r="AD281" s="201"/>
      <c r="AE281" s="201"/>
      <c r="AF281" s="201"/>
      <c r="AG281" s="201"/>
      <c r="AH281" s="201"/>
      <c r="AI281" s="201"/>
      <c r="AJ281" s="201"/>
      <c r="AK281" s="201"/>
      <c r="AL281" s="201"/>
      <c r="AM281" s="201"/>
      <c r="AN281" s="201"/>
      <c r="AO281" s="201"/>
      <c r="AP281" s="201"/>
      <c r="AQ281" s="201"/>
      <c r="AR281" s="201"/>
      <c r="AS281" s="201"/>
      <c r="AT281" s="201"/>
      <c r="AU281" s="201"/>
      <c r="AV281" s="201"/>
      <c r="AW281" s="201"/>
      <c r="AX281" s="201"/>
      <c r="AY281" s="201"/>
      <c r="AZ281" s="201"/>
      <c r="BA281" s="201"/>
      <c r="BB281" s="201"/>
      <c r="BC281" s="201"/>
      <c r="BD281" s="201"/>
      <c r="BE281" s="201"/>
      <c r="BF281" s="201"/>
      <c r="BG281" s="201"/>
      <c r="BH281" s="201"/>
      <c r="BI281" s="201"/>
      <c r="BJ281" s="201"/>
      <c r="BK281" s="201"/>
      <c r="BL281" s="201"/>
      <c r="BM281" s="201"/>
      <c r="BN281" s="201"/>
      <c r="BO281" s="201"/>
      <c r="BP281" s="201"/>
      <c r="BQ281" s="201"/>
      <c r="BR281" s="201"/>
      <c r="BS281" s="201"/>
      <c r="BT281" s="201"/>
      <c r="BU281" s="201"/>
      <c r="BV281" s="201"/>
      <c r="BW281" s="201"/>
      <c r="BX281" s="201"/>
      <c r="BY281" s="201"/>
      <c r="BZ281" s="201"/>
      <c r="CA281" s="201"/>
      <c r="CB281" s="201"/>
      <c r="CC281" s="201"/>
      <c r="CD281" s="201"/>
      <c r="CE281" s="201"/>
      <c r="CF281" s="201"/>
      <c r="CG281" s="201"/>
      <c r="CH281" s="201"/>
      <c r="CI281" s="201"/>
      <c r="CJ281" s="201"/>
      <c r="CK281" s="201"/>
      <c r="CL281" s="201"/>
      <c r="CM281" s="201"/>
      <c r="CN281" s="201"/>
      <c r="CO281" s="201"/>
      <c r="CP281" s="201"/>
      <c r="CQ281" s="201"/>
      <c r="CR281" s="201"/>
      <c r="CS281" s="201"/>
      <c r="CT281" s="201"/>
      <c r="CU281" s="201"/>
      <c r="CV281" s="201"/>
      <c r="CW281" s="201"/>
      <c r="CX281" s="201"/>
      <c r="CY281" s="201"/>
      <c r="CZ281" s="201"/>
      <c r="DA281" s="201"/>
      <c r="DB281" s="201"/>
      <c r="DC281" s="201"/>
      <c r="DD281" s="201"/>
      <c r="DE281" s="201"/>
      <c r="DF281" s="201"/>
      <c r="DG281" s="201"/>
      <c r="DH281" s="201"/>
      <c r="DI281" s="201"/>
      <c r="DJ281" s="201"/>
      <c r="DK281" s="201"/>
      <c r="DL281" s="201"/>
      <c r="DM281" s="201"/>
      <c r="DN281" s="201"/>
      <c r="DO281" s="202"/>
      <c r="DP281" s="202"/>
      <c r="DQ281" s="202"/>
      <c r="DR281" s="202"/>
      <c r="DS281" s="202"/>
      <c r="DT281" s="202"/>
    </row>
    <row r="282" spans="1:124" s="224" customFormat="1" x14ac:dyDescent="0.2">
      <c r="A282" s="223"/>
      <c r="B282" s="223"/>
      <c r="C282" s="225"/>
      <c r="D282" s="226"/>
      <c r="E282" s="240"/>
      <c r="F282" s="240"/>
      <c r="G282" s="240"/>
      <c r="H282" s="240"/>
      <c r="I282" s="240"/>
      <c r="J282" s="241"/>
      <c r="K282" s="223"/>
      <c r="L282" s="223"/>
      <c r="M282" s="223"/>
      <c r="N282" s="223"/>
      <c r="O282" s="223"/>
      <c r="P282" s="223"/>
      <c r="Q282" s="223"/>
      <c r="R282" s="223"/>
      <c r="S282" s="223"/>
      <c r="T282" s="223"/>
      <c r="U282" s="223"/>
      <c r="V282" s="223"/>
      <c r="W282" s="202"/>
      <c r="X282" s="202"/>
      <c r="Y282" s="202"/>
      <c r="Z282" s="202"/>
      <c r="AA282" s="201"/>
      <c r="AB282" s="201"/>
      <c r="AC282" s="201"/>
      <c r="AD282" s="201"/>
      <c r="AE282" s="201"/>
      <c r="AF282" s="201"/>
      <c r="AG282" s="201"/>
      <c r="AH282" s="201"/>
      <c r="AI282" s="201"/>
      <c r="AJ282" s="201"/>
      <c r="AK282" s="201"/>
      <c r="AL282" s="201"/>
      <c r="AM282" s="201"/>
      <c r="AN282" s="201"/>
      <c r="AO282" s="201"/>
      <c r="AP282" s="201"/>
      <c r="AQ282" s="201"/>
      <c r="AR282" s="201"/>
      <c r="AS282" s="201"/>
      <c r="AT282" s="201"/>
      <c r="AU282" s="201"/>
      <c r="AV282" s="201"/>
      <c r="AW282" s="201"/>
      <c r="AX282" s="201"/>
      <c r="AY282" s="201"/>
      <c r="AZ282" s="201"/>
      <c r="BA282" s="201"/>
      <c r="BB282" s="201"/>
      <c r="BC282" s="201"/>
      <c r="BD282" s="201"/>
      <c r="BE282" s="201"/>
      <c r="BF282" s="201"/>
      <c r="BG282" s="201"/>
      <c r="BH282" s="201"/>
      <c r="BI282" s="201"/>
      <c r="BJ282" s="201"/>
      <c r="BK282" s="201"/>
      <c r="BL282" s="201"/>
      <c r="BM282" s="201"/>
      <c r="BN282" s="201"/>
      <c r="BO282" s="201"/>
      <c r="BP282" s="201"/>
      <c r="BQ282" s="201"/>
      <c r="BR282" s="201"/>
      <c r="BS282" s="201"/>
      <c r="BT282" s="201"/>
      <c r="BU282" s="201"/>
      <c r="BV282" s="201"/>
      <c r="BW282" s="201"/>
      <c r="BX282" s="201"/>
      <c r="BY282" s="201"/>
      <c r="BZ282" s="201"/>
      <c r="CA282" s="201"/>
      <c r="CB282" s="201"/>
      <c r="CC282" s="201"/>
      <c r="CD282" s="201"/>
      <c r="CE282" s="201"/>
      <c r="CF282" s="201"/>
      <c r="CG282" s="201"/>
      <c r="CH282" s="201"/>
      <c r="CI282" s="201"/>
      <c r="CJ282" s="201"/>
      <c r="CK282" s="201"/>
      <c r="CL282" s="201"/>
      <c r="CM282" s="201"/>
      <c r="CN282" s="201"/>
      <c r="CO282" s="201"/>
      <c r="CP282" s="201"/>
      <c r="CQ282" s="201"/>
      <c r="CR282" s="201"/>
      <c r="CS282" s="201"/>
      <c r="CT282" s="201"/>
      <c r="CU282" s="201"/>
      <c r="CV282" s="201"/>
      <c r="CW282" s="201"/>
      <c r="CX282" s="201"/>
      <c r="CY282" s="201"/>
      <c r="CZ282" s="201"/>
      <c r="DA282" s="201"/>
      <c r="DB282" s="201"/>
      <c r="DC282" s="201"/>
      <c r="DD282" s="201"/>
      <c r="DE282" s="201"/>
      <c r="DF282" s="201"/>
      <c r="DG282" s="201"/>
      <c r="DH282" s="201"/>
      <c r="DI282" s="201"/>
      <c r="DJ282" s="201"/>
      <c r="DK282" s="201"/>
      <c r="DL282" s="201"/>
      <c r="DM282" s="201"/>
      <c r="DN282" s="201"/>
      <c r="DO282" s="202"/>
      <c r="DP282" s="202"/>
      <c r="DQ282" s="202"/>
      <c r="DR282" s="202"/>
      <c r="DS282" s="202"/>
      <c r="DT282" s="202"/>
    </row>
    <row r="283" spans="1:124" s="224" customFormat="1" x14ac:dyDescent="0.2">
      <c r="A283" s="223"/>
      <c r="B283" s="223"/>
      <c r="C283" s="225"/>
      <c r="D283" s="226"/>
      <c r="E283" s="240"/>
      <c r="F283" s="240"/>
      <c r="G283" s="240"/>
      <c r="H283" s="240"/>
      <c r="I283" s="240"/>
      <c r="J283" s="241"/>
      <c r="K283" s="223"/>
      <c r="L283" s="223"/>
      <c r="M283" s="223"/>
      <c r="N283" s="223"/>
      <c r="O283" s="223"/>
      <c r="P283" s="223"/>
      <c r="Q283" s="223"/>
      <c r="R283" s="223"/>
      <c r="S283" s="223"/>
      <c r="T283" s="223"/>
      <c r="U283" s="223"/>
      <c r="V283" s="223"/>
      <c r="W283" s="202"/>
      <c r="X283" s="202"/>
      <c r="Y283" s="202"/>
      <c r="Z283" s="202"/>
      <c r="AA283" s="201"/>
      <c r="AB283" s="201"/>
      <c r="AC283" s="201"/>
      <c r="AD283" s="201"/>
      <c r="AE283" s="201"/>
      <c r="AF283" s="201"/>
      <c r="AG283" s="201"/>
      <c r="AH283" s="201"/>
      <c r="AI283" s="201"/>
      <c r="AJ283" s="201"/>
      <c r="AK283" s="201"/>
      <c r="AL283" s="201"/>
      <c r="AM283" s="201"/>
      <c r="AN283" s="201"/>
      <c r="AO283" s="201"/>
      <c r="AP283" s="201"/>
      <c r="AQ283" s="201"/>
      <c r="AR283" s="201"/>
      <c r="AS283" s="201"/>
      <c r="AT283" s="201"/>
      <c r="AU283" s="201"/>
      <c r="AV283" s="201"/>
      <c r="AW283" s="201"/>
      <c r="AX283" s="201"/>
      <c r="AY283" s="201"/>
      <c r="AZ283" s="201"/>
      <c r="BA283" s="201"/>
      <c r="BB283" s="201"/>
      <c r="BC283" s="201"/>
      <c r="BD283" s="201"/>
      <c r="BE283" s="201"/>
      <c r="BF283" s="201"/>
      <c r="BG283" s="201"/>
      <c r="BH283" s="201"/>
      <c r="BI283" s="201"/>
      <c r="BJ283" s="201"/>
      <c r="BK283" s="201"/>
      <c r="BL283" s="201"/>
      <c r="BM283" s="201"/>
      <c r="BN283" s="201"/>
      <c r="BO283" s="201"/>
      <c r="BP283" s="201"/>
      <c r="BQ283" s="201"/>
      <c r="BR283" s="201"/>
      <c r="BS283" s="201"/>
      <c r="BT283" s="201"/>
      <c r="BU283" s="201"/>
      <c r="BV283" s="201"/>
      <c r="BW283" s="201"/>
      <c r="BX283" s="201"/>
      <c r="BY283" s="201"/>
      <c r="BZ283" s="201"/>
      <c r="CA283" s="201"/>
      <c r="CB283" s="201"/>
      <c r="CC283" s="201"/>
      <c r="CD283" s="201"/>
      <c r="CE283" s="201"/>
      <c r="CF283" s="201"/>
      <c r="CG283" s="201"/>
      <c r="CH283" s="201"/>
      <c r="CI283" s="201"/>
      <c r="CJ283" s="201"/>
      <c r="CK283" s="201"/>
      <c r="CL283" s="201"/>
      <c r="CM283" s="201"/>
      <c r="CN283" s="201"/>
      <c r="CO283" s="201"/>
      <c r="CP283" s="201"/>
      <c r="CQ283" s="201"/>
      <c r="CR283" s="201"/>
      <c r="CS283" s="201"/>
      <c r="CT283" s="201"/>
      <c r="CU283" s="201"/>
      <c r="CV283" s="201"/>
      <c r="CW283" s="201"/>
      <c r="CX283" s="201"/>
      <c r="CY283" s="201"/>
      <c r="CZ283" s="201"/>
      <c r="DA283" s="201"/>
      <c r="DB283" s="201"/>
      <c r="DC283" s="201"/>
      <c r="DD283" s="201"/>
      <c r="DE283" s="201"/>
      <c r="DF283" s="201"/>
      <c r="DG283" s="201"/>
      <c r="DH283" s="201"/>
      <c r="DI283" s="201"/>
      <c r="DJ283" s="201"/>
      <c r="DK283" s="201"/>
      <c r="DL283" s="201"/>
      <c r="DM283" s="201"/>
      <c r="DN283" s="201"/>
      <c r="DO283" s="202"/>
      <c r="DP283" s="202"/>
      <c r="DQ283" s="202"/>
      <c r="DR283" s="202"/>
      <c r="DS283" s="202"/>
      <c r="DT283" s="202"/>
    </row>
    <row r="284" spans="1:124" s="224" customFormat="1" x14ac:dyDescent="0.2">
      <c r="A284" s="223"/>
      <c r="B284" s="223"/>
      <c r="C284" s="225"/>
      <c r="D284" s="226"/>
      <c r="E284" s="240"/>
      <c r="F284" s="240"/>
      <c r="G284" s="240"/>
      <c r="H284" s="240"/>
      <c r="I284" s="240"/>
      <c r="J284" s="241"/>
      <c r="K284" s="223"/>
      <c r="L284" s="223"/>
      <c r="M284" s="223"/>
      <c r="N284" s="223"/>
      <c r="O284" s="223"/>
      <c r="P284" s="223"/>
      <c r="Q284" s="223"/>
      <c r="R284" s="223"/>
      <c r="S284" s="223"/>
      <c r="T284" s="223"/>
      <c r="U284" s="223"/>
      <c r="V284" s="223"/>
      <c r="W284" s="202"/>
      <c r="X284" s="202"/>
      <c r="Y284" s="202"/>
      <c r="Z284" s="202"/>
      <c r="AA284" s="201"/>
      <c r="AB284" s="201"/>
      <c r="AC284" s="201"/>
      <c r="AD284" s="201"/>
      <c r="AE284" s="201"/>
      <c r="AF284" s="201"/>
      <c r="AG284" s="201"/>
      <c r="AH284" s="201"/>
      <c r="AI284" s="201"/>
      <c r="AJ284" s="201"/>
      <c r="AK284" s="201"/>
      <c r="AL284" s="201"/>
      <c r="AM284" s="201"/>
      <c r="AN284" s="201"/>
      <c r="AO284" s="201"/>
      <c r="AP284" s="201"/>
      <c r="AQ284" s="201"/>
      <c r="AR284" s="201"/>
      <c r="AS284" s="201"/>
      <c r="AT284" s="201"/>
      <c r="AU284" s="201"/>
      <c r="AV284" s="201"/>
      <c r="AW284" s="201"/>
      <c r="AX284" s="201"/>
      <c r="AY284" s="201"/>
      <c r="AZ284" s="201"/>
      <c r="BA284" s="201"/>
      <c r="BB284" s="201"/>
      <c r="BC284" s="201"/>
      <c r="BD284" s="201"/>
      <c r="BE284" s="201"/>
      <c r="BF284" s="201"/>
      <c r="BG284" s="201"/>
      <c r="BH284" s="201"/>
      <c r="BI284" s="201"/>
      <c r="BJ284" s="201"/>
      <c r="BK284" s="201"/>
      <c r="BL284" s="201"/>
      <c r="BM284" s="201"/>
      <c r="BN284" s="201"/>
      <c r="BO284" s="201"/>
      <c r="BP284" s="201"/>
      <c r="BQ284" s="201"/>
      <c r="BR284" s="201"/>
      <c r="BS284" s="201"/>
      <c r="BT284" s="201"/>
      <c r="BU284" s="201"/>
      <c r="BV284" s="201"/>
      <c r="BW284" s="201"/>
      <c r="BX284" s="201"/>
      <c r="BY284" s="201"/>
      <c r="BZ284" s="201"/>
      <c r="CA284" s="201"/>
      <c r="CB284" s="201"/>
      <c r="CC284" s="201"/>
      <c r="CD284" s="201"/>
      <c r="CE284" s="201"/>
      <c r="CF284" s="201"/>
      <c r="CG284" s="201"/>
      <c r="CH284" s="201"/>
      <c r="CI284" s="201"/>
      <c r="CJ284" s="201"/>
      <c r="CK284" s="201"/>
      <c r="CL284" s="201"/>
      <c r="CM284" s="201"/>
      <c r="CN284" s="201"/>
      <c r="CO284" s="201"/>
      <c r="CP284" s="201"/>
      <c r="CQ284" s="201"/>
      <c r="CR284" s="201"/>
      <c r="CS284" s="201"/>
      <c r="CT284" s="201"/>
      <c r="CU284" s="201"/>
      <c r="CV284" s="201"/>
      <c r="CW284" s="201"/>
      <c r="CX284" s="201"/>
      <c r="CY284" s="201"/>
      <c r="CZ284" s="201"/>
      <c r="DA284" s="201"/>
      <c r="DB284" s="201"/>
      <c r="DC284" s="201"/>
      <c r="DD284" s="201"/>
      <c r="DE284" s="201"/>
      <c r="DF284" s="201"/>
      <c r="DG284" s="201"/>
      <c r="DH284" s="201"/>
      <c r="DI284" s="201"/>
      <c r="DJ284" s="201"/>
      <c r="DK284" s="201"/>
      <c r="DL284" s="201"/>
      <c r="DM284" s="201"/>
      <c r="DN284" s="201"/>
      <c r="DO284" s="202"/>
      <c r="DP284" s="202"/>
      <c r="DQ284" s="202"/>
      <c r="DR284" s="202"/>
      <c r="DS284" s="202"/>
      <c r="DT284" s="202"/>
    </row>
    <row r="285" spans="1:124" s="224" customFormat="1" x14ac:dyDescent="0.2">
      <c r="A285" s="223"/>
      <c r="B285" s="223"/>
      <c r="C285" s="225"/>
      <c r="D285" s="226"/>
      <c r="E285" s="240"/>
      <c r="F285" s="240"/>
      <c r="G285" s="240"/>
      <c r="H285" s="240"/>
      <c r="I285" s="240"/>
      <c r="J285" s="241"/>
      <c r="K285" s="223"/>
      <c r="L285" s="223"/>
      <c r="M285" s="223"/>
      <c r="N285" s="223"/>
      <c r="O285" s="223"/>
      <c r="P285" s="223"/>
      <c r="Q285" s="223"/>
      <c r="R285" s="223"/>
      <c r="S285" s="223"/>
      <c r="T285" s="223"/>
      <c r="U285" s="223"/>
      <c r="V285" s="223"/>
      <c r="W285" s="202"/>
      <c r="X285" s="202"/>
      <c r="Y285" s="202"/>
      <c r="Z285" s="202"/>
      <c r="AA285" s="201"/>
      <c r="AB285" s="201"/>
      <c r="AC285" s="201"/>
      <c r="AD285" s="201"/>
      <c r="AE285" s="201"/>
      <c r="AF285" s="201"/>
      <c r="AG285" s="201"/>
      <c r="AH285" s="201"/>
      <c r="AI285" s="201"/>
      <c r="AJ285" s="201"/>
      <c r="AK285" s="201"/>
      <c r="AL285" s="201"/>
      <c r="AM285" s="201"/>
      <c r="AN285" s="201"/>
      <c r="AO285" s="201"/>
      <c r="AP285" s="201"/>
      <c r="AQ285" s="201"/>
      <c r="AR285" s="201"/>
      <c r="AS285" s="201"/>
      <c r="AT285" s="201"/>
      <c r="AU285" s="201"/>
      <c r="AV285" s="201"/>
      <c r="AW285" s="201"/>
      <c r="AX285" s="201"/>
      <c r="AY285" s="201"/>
      <c r="AZ285" s="201"/>
      <c r="BA285" s="201"/>
      <c r="BB285" s="201"/>
      <c r="BC285" s="201"/>
      <c r="BD285" s="201"/>
      <c r="BE285" s="201"/>
      <c r="BF285" s="201"/>
      <c r="BG285" s="201"/>
      <c r="BH285" s="201"/>
      <c r="BI285" s="201"/>
      <c r="BJ285" s="201"/>
      <c r="BK285" s="201"/>
      <c r="BL285" s="201"/>
      <c r="BM285" s="201"/>
      <c r="BN285" s="201"/>
      <c r="BO285" s="201"/>
      <c r="BP285" s="201"/>
      <c r="BQ285" s="201"/>
      <c r="BR285" s="201"/>
      <c r="BS285" s="201"/>
      <c r="BT285" s="201"/>
      <c r="BU285" s="201"/>
      <c r="BV285" s="201"/>
      <c r="BW285" s="201"/>
      <c r="BX285" s="201"/>
      <c r="BY285" s="201"/>
      <c r="BZ285" s="201"/>
      <c r="CA285" s="201"/>
      <c r="CB285" s="201"/>
      <c r="CC285" s="201"/>
      <c r="CD285" s="201"/>
      <c r="CE285" s="201"/>
      <c r="CF285" s="201"/>
      <c r="CG285" s="201"/>
      <c r="CH285" s="201"/>
      <c r="CI285" s="201"/>
      <c r="CJ285" s="201"/>
      <c r="CK285" s="201"/>
      <c r="CL285" s="201"/>
      <c r="CM285" s="201"/>
      <c r="CN285" s="201"/>
      <c r="CO285" s="201"/>
      <c r="CP285" s="201"/>
      <c r="CQ285" s="201"/>
      <c r="CR285" s="201"/>
      <c r="CS285" s="201"/>
      <c r="CT285" s="201"/>
      <c r="CU285" s="201"/>
      <c r="CV285" s="201"/>
      <c r="CW285" s="201"/>
      <c r="CX285" s="201"/>
      <c r="CY285" s="201"/>
      <c r="CZ285" s="201"/>
      <c r="DA285" s="201"/>
      <c r="DB285" s="201"/>
      <c r="DC285" s="201"/>
      <c r="DD285" s="201"/>
      <c r="DE285" s="201"/>
      <c r="DF285" s="201"/>
      <c r="DG285" s="201"/>
      <c r="DH285" s="201"/>
      <c r="DI285" s="201"/>
      <c r="DJ285" s="201"/>
      <c r="DK285" s="201"/>
      <c r="DL285" s="201"/>
      <c r="DM285" s="201"/>
      <c r="DN285" s="201"/>
      <c r="DO285" s="202"/>
      <c r="DP285" s="202"/>
      <c r="DQ285" s="202"/>
      <c r="DR285" s="202"/>
      <c r="DS285" s="202"/>
      <c r="DT285" s="202"/>
    </row>
    <row r="286" spans="1:124" s="224" customFormat="1" x14ac:dyDescent="0.2">
      <c r="A286" s="223"/>
      <c r="B286" s="223"/>
      <c r="C286" s="225"/>
      <c r="D286" s="226"/>
      <c r="E286" s="240"/>
      <c r="F286" s="240"/>
      <c r="G286" s="240"/>
      <c r="H286" s="240"/>
      <c r="I286" s="240"/>
      <c r="J286" s="241"/>
      <c r="K286" s="223"/>
      <c r="L286" s="223"/>
      <c r="M286" s="223"/>
      <c r="N286" s="223"/>
      <c r="O286" s="223"/>
      <c r="P286" s="223"/>
      <c r="Q286" s="223"/>
      <c r="R286" s="223"/>
      <c r="S286" s="223"/>
      <c r="T286" s="223"/>
      <c r="U286" s="223"/>
      <c r="V286" s="223"/>
      <c r="W286" s="202"/>
      <c r="X286" s="202"/>
      <c r="Y286" s="202"/>
      <c r="Z286" s="202"/>
      <c r="AA286" s="201"/>
      <c r="AB286" s="201"/>
      <c r="AC286" s="201"/>
      <c r="AD286" s="201"/>
      <c r="AE286" s="201"/>
      <c r="AF286" s="201"/>
      <c r="AG286" s="201"/>
      <c r="AH286" s="201"/>
      <c r="AI286" s="201"/>
      <c r="AJ286" s="201"/>
      <c r="AK286" s="201"/>
      <c r="AL286" s="201"/>
      <c r="AM286" s="201"/>
      <c r="AN286" s="201"/>
      <c r="AO286" s="201"/>
      <c r="AP286" s="201"/>
      <c r="AQ286" s="201"/>
      <c r="AR286" s="201"/>
      <c r="AS286" s="201"/>
      <c r="AT286" s="201"/>
      <c r="AU286" s="201"/>
      <c r="AV286" s="201"/>
      <c r="AW286" s="201"/>
      <c r="AX286" s="201"/>
      <c r="AY286" s="201"/>
      <c r="AZ286" s="201"/>
      <c r="BA286" s="201"/>
      <c r="BB286" s="201"/>
      <c r="BC286" s="201"/>
      <c r="BD286" s="201"/>
      <c r="BE286" s="201"/>
      <c r="BF286" s="201"/>
      <c r="BG286" s="201"/>
      <c r="BH286" s="201"/>
      <c r="BI286" s="201"/>
      <c r="BJ286" s="201"/>
      <c r="BK286" s="201"/>
      <c r="BL286" s="201"/>
      <c r="BM286" s="201"/>
      <c r="BN286" s="201"/>
      <c r="BO286" s="201"/>
      <c r="BP286" s="201"/>
      <c r="BQ286" s="201"/>
      <c r="BR286" s="201"/>
      <c r="BS286" s="201"/>
      <c r="BT286" s="201"/>
      <c r="BU286" s="201"/>
      <c r="BV286" s="201"/>
      <c r="BW286" s="201"/>
      <c r="BX286" s="201"/>
      <c r="BY286" s="201"/>
      <c r="BZ286" s="201"/>
      <c r="CA286" s="201"/>
      <c r="CB286" s="201"/>
      <c r="CC286" s="201"/>
      <c r="CD286" s="201"/>
      <c r="CE286" s="201"/>
      <c r="CF286" s="201"/>
      <c r="CG286" s="201"/>
      <c r="CH286" s="201"/>
      <c r="CI286" s="201"/>
      <c r="CJ286" s="201"/>
      <c r="CK286" s="201"/>
      <c r="CL286" s="201"/>
      <c r="CM286" s="201"/>
      <c r="CN286" s="201"/>
      <c r="CO286" s="201"/>
      <c r="CP286" s="201"/>
      <c r="CQ286" s="201"/>
      <c r="CR286" s="201"/>
      <c r="CS286" s="201"/>
      <c r="CT286" s="201"/>
      <c r="CU286" s="201"/>
      <c r="CV286" s="201"/>
      <c r="CW286" s="201"/>
      <c r="CX286" s="201"/>
      <c r="CY286" s="201"/>
      <c r="CZ286" s="201"/>
      <c r="DA286" s="201"/>
      <c r="DB286" s="201"/>
      <c r="DC286" s="201"/>
      <c r="DD286" s="201"/>
      <c r="DE286" s="201"/>
      <c r="DF286" s="201"/>
      <c r="DG286" s="201"/>
      <c r="DH286" s="201"/>
      <c r="DI286" s="201"/>
      <c r="DJ286" s="201"/>
      <c r="DK286" s="201"/>
      <c r="DL286" s="201"/>
      <c r="DM286" s="201"/>
      <c r="DN286" s="201"/>
      <c r="DO286" s="202"/>
      <c r="DP286" s="202"/>
      <c r="DQ286" s="202"/>
      <c r="DR286" s="202"/>
      <c r="DS286" s="202"/>
      <c r="DT286" s="202"/>
    </row>
    <row r="287" spans="1:124" s="224" customFormat="1" x14ac:dyDescent="0.2">
      <c r="A287" s="223"/>
      <c r="B287" s="223"/>
      <c r="C287" s="225"/>
      <c r="D287" s="226"/>
      <c r="E287" s="240"/>
      <c r="F287" s="240"/>
      <c r="G287" s="240"/>
      <c r="H287" s="240"/>
      <c r="I287" s="240"/>
      <c r="J287" s="241"/>
      <c r="K287" s="223"/>
      <c r="L287" s="223"/>
      <c r="M287" s="223"/>
      <c r="N287" s="223"/>
      <c r="O287" s="223"/>
      <c r="P287" s="223"/>
      <c r="Q287" s="223"/>
      <c r="R287" s="223"/>
      <c r="S287" s="223"/>
      <c r="T287" s="223"/>
      <c r="U287" s="223"/>
      <c r="V287" s="223"/>
      <c r="W287" s="202"/>
      <c r="X287" s="202"/>
      <c r="Y287" s="202"/>
      <c r="Z287" s="202"/>
      <c r="AA287" s="201"/>
      <c r="AB287" s="201"/>
      <c r="AC287" s="201"/>
      <c r="AD287" s="201"/>
      <c r="AE287" s="201"/>
      <c r="AF287" s="201"/>
      <c r="AG287" s="201"/>
      <c r="AH287" s="201"/>
      <c r="AI287" s="201"/>
      <c r="AJ287" s="201"/>
      <c r="AK287" s="201"/>
      <c r="AL287" s="201"/>
      <c r="AM287" s="201"/>
      <c r="AN287" s="201"/>
      <c r="AO287" s="201"/>
      <c r="AP287" s="201"/>
      <c r="AQ287" s="201"/>
      <c r="AR287" s="201"/>
      <c r="AS287" s="201"/>
      <c r="AT287" s="201"/>
      <c r="AU287" s="201"/>
      <c r="AV287" s="201"/>
      <c r="AW287" s="201"/>
      <c r="AX287" s="201"/>
      <c r="AY287" s="201"/>
      <c r="AZ287" s="201"/>
      <c r="BA287" s="201"/>
      <c r="BB287" s="201"/>
      <c r="BC287" s="201"/>
      <c r="BD287" s="201"/>
      <c r="BE287" s="201"/>
      <c r="BF287" s="201"/>
      <c r="BG287" s="201"/>
      <c r="BH287" s="201"/>
      <c r="BI287" s="201"/>
      <c r="BJ287" s="201"/>
      <c r="BK287" s="201"/>
      <c r="BL287" s="201"/>
      <c r="BM287" s="201"/>
      <c r="BN287" s="201"/>
      <c r="BO287" s="201"/>
      <c r="BP287" s="201"/>
      <c r="BQ287" s="201"/>
      <c r="BR287" s="201"/>
      <c r="BS287" s="201"/>
      <c r="BT287" s="201"/>
      <c r="BU287" s="201"/>
      <c r="BV287" s="201"/>
      <c r="BW287" s="201"/>
      <c r="BX287" s="201"/>
      <c r="BY287" s="201"/>
      <c r="BZ287" s="201"/>
      <c r="CA287" s="201"/>
      <c r="CB287" s="201"/>
      <c r="CC287" s="201"/>
      <c r="CD287" s="201"/>
      <c r="CE287" s="201"/>
      <c r="CF287" s="201"/>
      <c r="CG287" s="201"/>
      <c r="CH287" s="201"/>
      <c r="CI287" s="201"/>
      <c r="CJ287" s="201"/>
      <c r="CK287" s="201"/>
      <c r="CL287" s="201"/>
      <c r="CM287" s="201"/>
      <c r="CN287" s="201"/>
      <c r="CO287" s="201"/>
      <c r="CP287" s="201"/>
      <c r="CQ287" s="201"/>
      <c r="CR287" s="201"/>
      <c r="CS287" s="201"/>
      <c r="CT287" s="201"/>
      <c r="CU287" s="201"/>
      <c r="CV287" s="201"/>
      <c r="CW287" s="201"/>
      <c r="CX287" s="201"/>
      <c r="CY287" s="201"/>
      <c r="CZ287" s="201"/>
      <c r="DA287" s="201"/>
      <c r="DB287" s="201"/>
      <c r="DC287" s="201"/>
      <c r="DD287" s="201"/>
      <c r="DE287" s="201"/>
      <c r="DF287" s="201"/>
      <c r="DG287" s="201"/>
      <c r="DH287" s="201"/>
      <c r="DI287" s="201"/>
      <c r="DJ287" s="201"/>
      <c r="DK287" s="201"/>
      <c r="DL287" s="201"/>
      <c r="DM287" s="201"/>
      <c r="DN287" s="201"/>
      <c r="DO287" s="202"/>
      <c r="DP287" s="202"/>
      <c r="DQ287" s="202"/>
      <c r="DR287" s="202"/>
      <c r="DS287" s="202"/>
      <c r="DT287" s="202"/>
    </row>
    <row r="288" spans="1:124" s="224" customFormat="1" x14ac:dyDescent="0.2">
      <c r="A288" s="223"/>
      <c r="B288" s="223"/>
      <c r="C288" s="225"/>
      <c r="D288" s="226"/>
      <c r="E288" s="240"/>
      <c r="F288" s="240"/>
      <c r="G288" s="240"/>
      <c r="H288" s="240"/>
      <c r="I288" s="240"/>
      <c r="J288" s="241"/>
      <c r="K288" s="223"/>
      <c r="L288" s="223"/>
      <c r="M288" s="223"/>
      <c r="N288" s="223"/>
      <c r="O288" s="223"/>
      <c r="P288" s="223"/>
      <c r="Q288" s="223"/>
      <c r="R288" s="223"/>
      <c r="S288" s="223"/>
      <c r="T288" s="223"/>
      <c r="U288" s="223"/>
      <c r="V288" s="223"/>
      <c r="W288" s="202"/>
      <c r="X288" s="202"/>
      <c r="Y288" s="202"/>
      <c r="Z288" s="202"/>
      <c r="AA288" s="201"/>
      <c r="AB288" s="201"/>
      <c r="AC288" s="201"/>
      <c r="AD288" s="201"/>
      <c r="AE288" s="201"/>
      <c r="AF288" s="201"/>
      <c r="AG288" s="201"/>
      <c r="AH288" s="201"/>
      <c r="AI288" s="201"/>
      <c r="AJ288" s="201"/>
      <c r="AK288" s="201"/>
      <c r="AL288" s="201"/>
      <c r="AM288" s="201"/>
      <c r="AN288" s="201"/>
      <c r="AO288" s="201"/>
      <c r="AP288" s="201"/>
      <c r="AQ288" s="201"/>
      <c r="AR288" s="201"/>
      <c r="AS288" s="201"/>
      <c r="AT288" s="201"/>
      <c r="AU288" s="201"/>
      <c r="AV288" s="201"/>
      <c r="AW288" s="201"/>
      <c r="AX288" s="201"/>
      <c r="AY288" s="201"/>
      <c r="AZ288" s="201"/>
      <c r="BA288" s="201"/>
      <c r="BB288" s="201"/>
      <c r="BC288" s="201"/>
      <c r="BD288" s="201"/>
      <c r="BE288" s="201"/>
      <c r="BF288" s="201"/>
      <c r="BG288" s="201"/>
      <c r="BH288" s="201"/>
      <c r="BI288" s="201"/>
      <c r="BJ288" s="201"/>
      <c r="BK288" s="201"/>
      <c r="BL288" s="201"/>
      <c r="BM288" s="201"/>
      <c r="BN288" s="201"/>
      <c r="BO288" s="201"/>
      <c r="BP288" s="201"/>
      <c r="BQ288" s="201"/>
      <c r="BR288" s="201"/>
      <c r="BS288" s="201"/>
      <c r="BT288" s="201"/>
      <c r="BU288" s="201"/>
      <c r="BV288" s="201"/>
      <c r="BW288" s="201"/>
      <c r="BX288" s="201"/>
      <c r="BY288" s="201"/>
      <c r="BZ288" s="201"/>
      <c r="CA288" s="201"/>
      <c r="CB288" s="201"/>
      <c r="CC288" s="201"/>
      <c r="CD288" s="201"/>
      <c r="CE288" s="201"/>
      <c r="CF288" s="201"/>
      <c r="CG288" s="201"/>
      <c r="CH288" s="201"/>
      <c r="CI288" s="201"/>
      <c r="CJ288" s="201"/>
      <c r="CK288" s="201"/>
      <c r="CL288" s="201"/>
      <c r="CM288" s="201"/>
      <c r="CN288" s="201"/>
      <c r="CO288" s="201"/>
      <c r="CP288" s="201"/>
      <c r="CQ288" s="201"/>
      <c r="CR288" s="201"/>
      <c r="CS288" s="201"/>
      <c r="CT288" s="201"/>
      <c r="CU288" s="201"/>
      <c r="CV288" s="201"/>
      <c r="CW288" s="201"/>
      <c r="CX288" s="201"/>
      <c r="CY288" s="201"/>
      <c r="CZ288" s="201"/>
      <c r="DA288" s="201"/>
      <c r="DB288" s="201"/>
      <c r="DC288" s="201"/>
      <c r="DD288" s="201"/>
      <c r="DE288" s="201"/>
      <c r="DF288" s="201"/>
      <c r="DG288" s="201"/>
      <c r="DH288" s="201"/>
      <c r="DI288" s="201"/>
      <c r="DJ288" s="201"/>
      <c r="DK288" s="201"/>
      <c r="DL288" s="201"/>
      <c r="DM288" s="201"/>
      <c r="DN288" s="201"/>
      <c r="DO288" s="202"/>
      <c r="DP288" s="202"/>
      <c r="DQ288" s="202"/>
      <c r="DR288" s="202"/>
      <c r="DS288" s="202"/>
      <c r="DT288" s="202"/>
    </row>
    <row r="289" spans="1:124" s="224" customFormat="1" x14ac:dyDescent="0.2">
      <c r="A289" s="223"/>
      <c r="B289" s="223"/>
      <c r="C289" s="225"/>
      <c r="D289" s="226"/>
      <c r="E289" s="240"/>
      <c r="F289" s="240"/>
      <c r="G289" s="240"/>
      <c r="H289" s="240"/>
      <c r="I289" s="240"/>
      <c r="J289" s="241"/>
      <c r="K289" s="223"/>
      <c r="L289" s="223"/>
      <c r="M289" s="223"/>
      <c r="N289" s="223"/>
      <c r="O289" s="223"/>
      <c r="P289" s="223"/>
      <c r="Q289" s="223"/>
      <c r="R289" s="223"/>
      <c r="S289" s="223"/>
      <c r="T289" s="223"/>
      <c r="U289" s="223"/>
      <c r="V289" s="223"/>
      <c r="W289" s="202"/>
      <c r="X289" s="202"/>
      <c r="Y289" s="202"/>
      <c r="Z289" s="202"/>
      <c r="AA289" s="201"/>
      <c r="AB289" s="201"/>
      <c r="AC289" s="201"/>
      <c r="AD289" s="201"/>
      <c r="AE289" s="201"/>
      <c r="AF289" s="201"/>
      <c r="AG289" s="201"/>
      <c r="AH289" s="201"/>
      <c r="AI289" s="201"/>
      <c r="AJ289" s="201"/>
      <c r="AK289" s="201"/>
      <c r="AL289" s="201"/>
      <c r="AM289" s="201"/>
      <c r="AN289" s="201"/>
      <c r="AO289" s="201"/>
      <c r="AP289" s="201"/>
      <c r="AQ289" s="201"/>
      <c r="AR289" s="201"/>
      <c r="AS289" s="201"/>
      <c r="AT289" s="201"/>
      <c r="AU289" s="201"/>
      <c r="AV289" s="201"/>
      <c r="AW289" s="201"/>
      <c r="AX289" s="201"/>
      <c r="AY289" s="201"/>
      <c r="AZ289" s="201"/>
      <c r="BA289" s="201"/>
      <c r="BB289" s="201"/>
      <c r="BC289" s="201"/>
      <c r="BD289" s="201"/>
      <c r="BE289" s="201"/>
      <c r="BF289" s="201"/>
      <c r="BG289" s="201"/>
      <c r="BH289" s="201"/>
      <c r="BI289" s="201"/>
      <c r="BJ289" s="201"/>
      <c r="BK289" s="201"/>
      <c r="BL289" s="201"/>
      <c r="BM289" s="201"/>
      <c r="BN289" s="201"/>
      <c r="BO289" s="201"/>
      <c r="BP289" s="201"/>
      <c r="BQ289" s="201"/>
      <c r="BR289" s="201"/>
      <c r="BS289" s="201"/>
      <c r="BT289" s="201"/>
      <c r="BU289" s="201"/>
      <c r="BV289" s="201"/>
      <c r="BW289" s="201"/>
      <c r="BX289" s="201"/>
      <c r="BY289" s="201"/>
      <c r="BZ289" s="201"/>
      <c r="CA289" s="201"/>
      <c r="CB289" s="201"/>
      <c r="CC289" s="201"/>
      <c r="CD289" s="201"/>
      <c r="CE289" s="201"/>
      <c r="CF289" s="201"/>
      <c r="CG289" s="201"/>
      <c r="CH289" s="201"/>
      <c r="CI289" s="201"/>
      <c r="CJ289" s="201"/>
      <c r="CK289" s="201"/>
      <c r="CL289" s="201"/>
      <c r="CM289" s="201"/>
      <c r="CN289" s="201"/>
      <c r="CO289" s="201"/>
      <c r="CP289" s="201"/>
      <c r="CQ289" s="201"/>
      <c r="CR289" s="201"/>
      <c r="CS289" s="201"/>
      <c r="CT289" s="201"/>
      <c r="CU289" s="201"/>
      <c r="CV289" s="201"/>
      <c r="CW289" s="201"/>
      <c r="CX289" s="201"/>
      <c r="CY289" s="201"/>
      <c r="CZ289" s="201"/>
      <c r="DA289" s="201"/>
      <c r="DB289" s="201"/>
      <c r="DC289" s="201"/>
      <c r="DD289" s="201"/>
      <c r="DE289" s="201"/>
      <c r="DF289" s="201"/>
      <c r="DG289" s="201"/>
      <c r="DH289" s="201"/>
      <c r="DI289" s="201"/>
      <c r="DJ289" s="201"/>
      <c r="DK289" s="201"/>
      <c r="DL289" s="201"/>
      <c r="DM289" s="201"/>
      <c r="DN289" s="201"/>
      <c r="DO289" s="202"/>
      <c r="DP289" s="202"/>
      <c r="DQ289" s="202"/>
      <c r="DR289" s="202"/>
      <c r="DS289" s="202"/>
      <c r="DT289" s="202"/>
    </row>
    <row r="290" spans="1:124" s="224" customFormat="1" x14ac:dyDescent="0.2">
      <c r="A290" s="223"/>
      <c r="B290" s="223"/>
      <c r="C290" s="225"/>
      <c r="D290" s="226"/>
      <c r="E290" s="240"/>
      <c r="F290" s="240"/>
      <c r="G290" s="240"/>
      <c r="H290" s="240"/>
      <c r="I290" s="240"/>
      <c r="J290" s="241"/>
      <c r="K290" s="223"/>
      <c r="L290" s="223"/>
      <c r="M290" s="223"/>
      <c r="N290" s="223"/>
      <c r="O290" s="223"/>
      <c r="P290" s="223"/>
      <c r="Q290" s="223"/>
      <c r="R290" s="223"/>
      <c r="S290" s="223"/>
      <c r="T290" s="223"/>
      <c r="U290" s="223"/>
      <c r="V290" s="223"/>
      <c r="W290" s="202"/>
      <c r="X290" s="202"/>
      <c r="Y290" s="202"/>
      <c r="Z290" s="202"/>
      <c r="AA290" s="201"/>
      <c r="AB290" s="201"/>
      <c r="AC290" s="201"/>
      <c r="AD290" s="201"/>
      <c r="AE290" s="201"/>
      <c r="AF290" s="201"/>
      <c r="AG290" s="201"/>
      <c r="AH290" s="201"/>
      <c r="AI290" s="201"/>
      <c r="AJ290" s="201"/>
      <c r="AK290" s="201"/>
      <c r="AL290" s="201"/>
      <c r="AM290" s="201"/>
      <c r="AN290" s="201"/>
      <c r="AO290" s="201"/>
      <c r="AP290" s="201"/>
      <c r="AQ290" s="201"/>
      <c r="AR290" s="201"/>
      <c r="AS290" s="201"/>
      <c r="AT290" s="201"/>
      <c r="AU290" s="201"/>
      <c r="AV290" s="201"/>
      <c r="AW290" s="201"/>
      <c r="AX290" s="201"/>
      <c r="AY290" s="201"/>
      <c r="AZ290" s="201"/>
      <c r="BA290" s="201"/>
      <c r="BB290" s="201"/>
      <c r="BC290" s="201"/>
      <c r="BD290" s="201"/>
      <c r="BE290" s="201"/>
      <c r="BF290" s="201"/>
      <c r="BG290" s="201"/>
      <c r="BH290" s="201"/>
      <c r="BI290" s="201"/>
      <c r="BJ290" s="201"/>
      <c r="BK290" s="201"/>
      <c r="BL290" s="201"/>
      <c r="BM290" s="201"/>
      <c r="BN290" s="201"/>
      <c r="BO290" s="201"/>
      <c r="BP290" s="201"/>
      <c r="BQ290" s="201"/>
      <c r="BR290" s="201"/>
      <c r="BS290" s="201"/>
      <c r="BT290" s="201"/>
      <c r="BU290" s="201"/>
      <c r="BV290" s="201"/>
      <c r="BW290" s="201"/>
      <c r="BX290" s="201"/>
      <c r="BY290" s="201"/>
      <c r="BZ290" s="201"/>
      <c r="CA290" s="201"/>
      <c r="CB290" s="201"/>
      <c r="CC290" s="201"/>
      <c r="CD290" s="201"/>
      <c r="CE290" s="201"/>
      <c r="CF290" s="201"/>
      <c r="CG290" s="201"/>
      <c r="CH290" s="201"/>
      <c r="CI290" s="201"/>
      <c r="CJ290" s="201"/>
      <c r="CK290" s="201"/>
      <c r="CL290" s="201"/>
      <c r="CM290" s="201"/>
      <c r="CN290" s="201"/>
      <c r="CO290" s="201"/>
      <c r="CP290" s="201"/>
      <c r="CQ290" s="201"/>
      <c r="CR290" s="201"/>
      <c r="CS290" s="201"/>
      <c r="CT290" s="201"/>
      <c r="CU290" s="201"/>
      <c r="CV290" s="201"/>
      <c r="CW290" s="201"/>
      <c r="CX290" s="201"/>
      <c r="CY290" s="201"/>
      <c r="CZ290" s="201"/>
      <c r="DA290" s="201"/>
      <c r="DB290" s="201"/>
      <c r="DC290" s="201"/>
      <c r="DD290" s="201"/>
      <c r="DE290" s="201"/>
      <c r="DF290" s="201"/>
      <c r="DG290" s="201"/>
      <c r="DH290" s="201"/>
      <c r="DI290" s="201"/>
      <c r="DJ290" s="201"/>
      <c r="DK290" s="201"/>
      <c r="DL290" s="201"/>
      <c r="DM290" s="201"/>
      <c r="DN290" s="201"/>
      <c r="DO290" s="202"/>
      <c r="DP290" s="202"/>
      <c r="DQ290" s="202"/>
      <c r="DR290" s="202"/>
      <c r="DS290" s="202"/>
      <c r="DT290" s="202"/>
    </row>
    <row r="291" spans="1:124" s="224" customFormat="1" x14ac:dyDescent="0.2">
      <c r="A291" s="223"/>
      <c r="B291" s="223"/>
      <c r="C291" s="225"/>
      <c r="D291" s="226"/>
      <c r="E291" s="240"/>
      <c r="F291" s="240"/>
      <c r="G291" s="240"/>
      <c r="H291" s="240"/>
      <c r="I291" s="240"/>
      <c r="J291" s="241"/>
      <c r="K291" s="223"/>
      <c r="L291" s="223"/>
      <c r="M291" s="223"/>
      <c r="N291" s="223"/>
      <c r="O291" s="223"/>
      <c r="P291" s="223"/>
      <c r="Q291" s="223"/>
      <c r="R291" s="223"/>
      <c r="S291" s="223"/>
      <c r="T291" s="223"/>
      <c r="U291" s="223"/>
      <c r="V291" s="223"/>
      <c r="W291" s="202"/>
      <c r="X291" s="202"/>
      <c r="Y291" s="202"/>
      <c r="Z291" s="202"/>
      <c r="AA291" s="201"/>
      <c r="AB291" s="201"/>
      <c r="AC291" s="201"/>
      <c r="AD291" s="201"/>
      <c r="AE291" s="201"/>
      <c r="AF291" s="201"/>
      <c r="AG291" s="201"/>
      <c r="AH291" s="201"/>
      <c r="AI291" s="201"/>
      <c r="AJ291" s="201"/>
      <c r="AK291" s="201"/>
      <c r="AL291" s="201"/>
      <c r="AM291" s="201"/>
      <c r="AN291" s="201"/>
      <c r="AO291" s="201"/>
      <c r="AP291" s="201"/>
      <c r="AQ291" s="201"/>
      <c r="AR291" s="201"/>
      <c r="AS291" s="201"/>
      <c r="AT291" s="201"/>
      <c r="AU291" s="201"/>
      <c r="AV291" s="201"/>
      <c r="AW291" s="201"/>
      <c r="AX291" s="201"/>
      <c r="AY291" s="201"/>
      <c r="AZ291" s="201"/>
      <c r="BA291" s="201"/>
      <c r="BB291" s="201"/>
      <c r="BC291" s="201"/>
      <c r="BD291" s="201"/>
      <c r="BE291" s="201"/>
      <c r="BF291" s="201"/>
      <c r="BG291" s="201"/>
      <c r="BH291" s="201"/>
      <c r="BI291" s="201"/>
      <c r="BJ291" s="201"/>
      <c r="BK291" s="201"/>
      <c r="BL291" s="201"/>
      <c r="BM291" s="201"/>
      <c r="BN291" s="201"/>
      <c r="BO291" s="201"/>
      <c r="BP291" s="201"/>
      <c r="BQ291" s="201"/>
      <c r="BR291" s="201"/>
      <c r="BS291" s="201"/>
      <c r="BT291" s="201"/>
      <c r="BU291" s="201"/>
      <c r="BV291" s="201"/>
      <c r="BW291" s="201"/>
      <c r="BX291" s="201"/>
      <c r="BY291" s="201"/>
      <c r="BZ291" s="201"/>
      <c r="CA291" s="201"/>
      <c r="CB291" s="201"/>
      <c r="CC291" s="201"/>
      <c r="CD291" s="201"/>
      <c r="CE291" s="201"/>
      <c r="CF291" s="201"/>
      <c r="CG291" s="201"/>
      <c r="CH291" s="201"/>
      <c r="CI291" s="201"/>
      <c r="CJ291" s="201"/>
      <c r="CK291" s="201"/>
      <c r="CL291" s="201"/>
      <c r="CM291" s="201"/>
      <c r="CN291" s="201"/>
      <c r="CO291" s="201"/>
      <c r="CP291" s="201"/>
      <c r="CQ291" s="201"/>
      <c r="CR291" s="201"/>
      <c r="CS291" s="201"/>
      <c r="CT291" s="201"/>
      <c r="CU291" s="201"/>
      <c r="CV291" s="201"/>
      <c r="CW291" s="201"/>
      <c r="CX291" s="201"/>
      <c r="CY291" s="201"/>
      <c r="CZ291" s="201"/>
      <c r="DA291" s="201"/>
      <c r="DB291" s="201"/>
      <c r="DC291" s="201"/>
      <c r="DD291" s="201"/>
      <c r="DE291" s="201"/>
      <c r="DF291" s="201"/>
      <c r="DG291" s="201"/>
      <c r="DH291" s="201"/>
      <c r="DI291" s="201"/>
      <c r="DJ291" s="201"/>
      <c r="DK291" s="201"/>
      <c r="DL291" s="201"/>
      <c r="DM291" s="201"/>
      <c r="DN291" s="201"/>
      <c r="DO291" s="202"/>
      <c r="DP291" s="202"/>
      <c r="DQ291" s="202"/>
      <c r="DR291" s="202"/>
      <c r="DS291" s="202"/>
      <c r="DT291" s="202"/>
    </row>
    <row r="292" spans="1:124" s="224" customFormat="1" x14ac:dyDescent="0.2">
      <c r="A292" s="223"/>
      <c r="B292" s="223"/>
      <c r="C292" s="225"/>
      <c r="D292" s="226"/>
      <c r="E292" s="240"/>
      <c r="F292" s="240"/>
      <c r="G292" s="240"/>
      <c r="H292" s="240"/>
      <c r="I292" s="240"/>
      <c r="J292" s="241"/>
      <c r="K292" s="223"/>
      <c r="L292" s="223"/>
      <c r="M292" s="223"/>
      <c r="N292" s="223"/>
      <c r="O292" s="223"/>
      <c r="P292" s="223"/>
      <c r="Q292" s="223"/>
      <c r="R292" s="223"/>
      <c r="S292" s="223"/>
      <c r="T292" s="223"/>
      <c r="U292" s="223"/>
      <c r="V292" s="223"/>
      <c r="W292" s="202"/>
      <c r="X292" s="202"/>
      <c r="Y292" s="202"/>
      <c r="Z292" s="202"/>
      <c r="AA292" s="201"/>
      <c r="AB292" s="201"/>
      <c r="AC292" s="201"/>
      <c r="AD292" s="201"/>
      <c r="AE292" s="201"/>
      <c r="AF292" s="201"/>
      <c r="AG292" s="201"/>
      <c r="AH292" s="201"/>
      <c r="AI292" s="201"/>
      <c r="AJ292" s="201"/>
      <c r="AK292" s="201"/>
      <c r="AL292" s="201"/>
      <c r="AM292" s="201"/>
      <c r="AN292" s="201"/>
      <c r="AO292" s="201"/>
      <c r="AP292" s="201"/>
      <c r="AQ292" s="201"/>
      <c r="AR292" s="201"/>
      <c r="AS292" s="201"/>
      <c r="AT292" s="201"/>
      <c r="AU292" s="201"/>
      <c r="AV292" s="201"/>
      <c r="AW292" s="201"/>
      <c r="AX292" s="201"/>
      <c r="AY292" s="201"/>
      <c r="AZ292" s="201"/>
      <c r="BA292" s="201"/>
      <c r="BB292" s="201"/>
      <c r="BC292" s="201"/>
      <c r="BD292" s="201"/>
      <c r="BE292" s="201"/>
      <c r="BF292" s="201"/>
      <c r="BG292" s="201"/>
      <c r="BH292" s="201"/>
      <c r="BI292" s="201"/>
      <c r="BJ292" s="201"/>
      <c r="BK292" s="201"/>
      <c r="BL292" s="201"/>
      <c r="BM292" s="201"/>
      <c r="BN292" s="201"/>
      <c r="BO292" s="201"/>
      <c r="BP292" s="201"/>
      <c r="BQ292" s="201"/>
      <c r="BR292" s="201"/>
      <c r="BS292" s="201"/>
      <c r="BT292" s="201"/>
      <c r="BU292" s="201"/>
      <c r="BV292" s="201"/>
      <c r="BW292" s="201"/>
      <c r="BX292" s="201"/>
      <c r="BY292" s="201"/>
      <c r="BZ292" s="201"/>
      <c r="CA292" s="201"/>
      <c r="CB292" s="201"/>
      <c r="CC292" s="201"/>
      <c r="CD292" s="201"/>
      <c r="CE292" s="201"/>
      <c r="CF292" s="201"/>
      <c r="CG292" s="201"/>
      <c r="CH292" s="201"/>
      <c r="CI292" s="201"/>
      <c r="CJ292" s="201"/>
      <c r="CK292" s="201"/>
      <c r="CL292" s="201"/>
      <c r="CM292" s="201"/>
      <c r="CN292" s="201"/>
      <c r="CO292" s="201"/>
      <c r="CP292" s="201"/>
      <c r="CQ292" s="201"/>
      <c r="CR292" s="201"/>
      <c r="CS292" s="201"/>
      <c r="CT292" s="201"/>
      <c r="CU292" s="201"/>
      <c r="CV292" s="201"/>
      <c r="CW292" s="201"/>
      <c r="CX292" s="201"/>
      <c r="CY292" s="201"/>
      <c r="CZ292" s="201"/>
      <c r="DA292" s="201"/>
      <c r="DB292" s="201"/>
      <c r="DC292" s="201"/>
      <c r="DD292" s="201"/>
      <c r="DE292" s="201"/>
      <c r="DF292" s="201"/>
      <c r="DG292" s="201"/>
      <c r="DH292" s="201"/>
      <c r="DI292" s="201"/>
      <c r="DJ292" s="201"/>
      <c r="DK292" s="201"/>
      <c r="DL292" s="201"/>
      <c r="DM292" s="201"/>
      <c r="DN292" s="201"/>
      <c r="DO292" s="202"/>
      <c r="DP292" s="202"/>
      <c r="DQ292" s="202"/>
      <c r="DR292" s="202"/>
      <c r="DS292" s="202"/>
      <c r="DT292" s="202"/>
    </row>
    <row r="293" spans="1:124" s="224" customFormat="1" x14ac:dyDescent="0.2">
      <c r="A293" s="223"/>
      <c r="B293" s="223"/>
      <c r="C293" s="225"/>
      <c r="D293" s="226"/>
      <c r="E293" s="240"/>
      <c r="F293" s="240"/>
      <c r="G293" s="240"/>
      <c r="H293" s="240"/>
      <c r="I293" s="240"/>
      <c r="J293" s="241"/>
      <c r="K293" s="223"/>
      <c r="L293" s="223"/>
      <c r="M293" s="223"/>
      <c r="N293" s="223"/>
      <c r="O293" s="223"/>
      <c r="P293" s="223"/>
      <c r="Q293" s="223"/>
      <c r="R293" s="223"/>
      <c r="S293" s="223"/>
      <c r="T293" s="223"/>
      <c r="U293" s="223"/>
      <c r="V293" s="223"/>
      <c r="W293" s="202"/>
      <c r="X293" s="202"/>
      <c r="Y293" s="202"/>
      <c r="Z293" s="202"/>
      <c r="AA293" s="201"/>
      <c r="AB293" s="201"/>
      <c r="AC293" s="201"/>
      <c r="AD293" s="201"/>
      <c r="AE293" s="201"/>
      <c r="AF293" s="201"/>
      <c r="AG293" s="201"/>
      <c r="AH293" s="201"/>
      <c r="AI293" s="201"/>
      <c r="AJ293" s="201"/>
      <c r="AK293" s="201"/>
      <c r="AL293" s="201"/>
      <c r="AM293" s="201"/>
      <c r="AN293" s="201"/>
      <c r="AO293" s="201"/>
      <c r="AP293" s="201"/>
      <c r="AQ293" s="201"/>
      <c r="AR293" s="201"/>
      <c r="AS293" s="201"/>
      <c r="AT293" s="201"/>
      <c r="AU293" s="201"/>
      <c r="AV293" s="201"/>
      <c r="AW293" s="201"/>
      <c r="AX293" s="201"/>
      <c r="AY293" s="201"/>
      <c r="AZ293" s="201"/>
      <c r="BA293" s="201"/>
      <c r="BB293" s="201"/>
      <c r="BC293" s="201"/>
      <c r="BD293" s="201"/>
      <c r="BE293" s="201"/>
      <c r="BF293" s="201"/>
      <c r="BG293" s="201"/>
      <c r="BH293" s="201"/>
      <c r="BI293" s="201"/>
      <c r="BJ293" s="201"/>
      <c r="BK293" s="201"/>
      <c r="BL293" s="201"/>
      <c r="BM293" s="201"/>
      <c r="BN293" s="201"/>
      <c r="BO293" s="201"/>
      <c r="BP293" s="201"/>
      <c r="BQ293" s="201"/>
      <c r="BR293" s="201"/>
      <c r="BS293" s="201"/>
      <c r="BT293" s="201"/>
      <c r="BU293" s="201"/>
      <c r="BV293" s="201"/>
      <c r="BW293" s="201"/>
      <c r="BX293" s="201"/>
      <c r="BY293" s="201"/>
      <c r="BZ293" s="201"/>
      <c r="CA293" s="201"/>
      <c r="CB293" s="201"/>
      <c r="CC293" s="201"/>
      <c r="CD293" s="201"/>
      <c r="CE293" s="201"/>
      <c r="CF293" s="201"/>
      <c r="CG293" s="201"/>
      <c r="CH293" s="201"/>
      <c r="CI293" s="201"/>
      <c r="CJ293" s="201"/>
      <c r="CK293" s="201"/>
      <c r="CL293" s="201"/>
      <c r="CM293" s="201"/>
      <c r="CN293" s="201"/>
      <c r="CO293" s="201"/>
      <c r="CP293" s="201"/>
      <c r="CQ293" s="201"/>
      <c r="CR293" s="201"/>
      <c r="CS293" s="201"/>
      <c r="CT293" s="201"/>
      <c r="CU293" s="201"/>
      <c r="CV293" s="201"/>
      <c r="CW293" s="201"/>
      <c r="CX293" s="201"/>
      <c r="CY293" s="201"/>
      <c r="CZ293" s="201"/>
      <c r="DA293" s="201"/>
      <c r="DB293" s="201"/>
      <c r="DC293" s="201"/>
      <c r="DD293" s="201"/>
      <c r="DE293" s="201"/>
      <c r="DF293" s="201"/>
      <c r="DG293" s="201"/>
      <c r="DH293" s="201"/>
      <c r="DI293" s="201"/>
      <c r="DJ293" s="201"/>
      <c r="DK293" s="201"/>
      <c r="DL293" s="201"/>
      <c r="DM293" s="201"/>
      <c r="DN293" s="201"/>
      <c r="DO293" s="202"/>
      <c r="DP293" s="202"/>
      <c r="DQ293" s="202"/>
      <c r="DR293" s="202"/>
      <c r="DS293" s="202"/>
      <c r="DT293" s="202"/>
    </row>
    <row r="294" spans="1:124" s="224" customFormat="1" x14ac:dyDescent="0.2">
      <c r="A294" s="223"/>
      <c r="B294" s="223"/>
      <c r="C294" s="225"/>
      <c r="D294" s="226"/>
      <c r="E294" s="240"/>
      <c r="F294" s="240"/>
      <c r="G294" s="240"/>
      <c r="H294" s="240"/>
      <c r="I294" s="240"/>
      <c r="J294" s="241"/>
      <c r="K294" s="223"/>
      <c r="L294" s="223"/>
      <c r="M294" s="223"/>
      <c r="N294" s="223"/>
      <c r="O294" s="223"/>
      <c r="P294" s="223"/>
      <c r="Q294" s="223"/>
      <c r="R294" s="223"/>
      <c r="S294" s="223"/>
      <c r="T294" s="223"/>
      <c r="U294" s="223"/>
      <c r="V294" s="223"/>
      <c r="W294" s="202"/>
      <c r="X294" s="202"/>
      <c r="Y294" s="202"/>
      <c r="Z294" s="202"/>
      <c r="AA294" s="201"/>
      <c r="AB294" s="201"/>
      <c r="AC294" s="201"/>
      <c r="AD294" s="201"/>
      <c r="AE294" s="201"/>
      <c r="AF294" s="201"/>
      <c r="AG294" s="201"/>
      <c r="AH294" s="201"/>
      <c r="AI294" s="201"/>
      <c r="AJ294" s="201"/>
      <c r="AK294" s="201"/>
      <c r="AL294" s="201"/>
      <c r="AM294" s="201"/>
      <c r="AN294" s="201"/>
      <c r="AO294" s="201"/>
      <c r="AP294" s="201"/>
      <c r="AQ294" s="201"/>
      <c r="AR294" s="201"/>
      <c r="AS294" s="201"/>
      <c r="AT294" s="201"/>
      <c r="AU294" s="201"/>
      <c r="AV294" s="201"/>
      <c r="AW294" s="201"/>
      <c r="AX294" s="201"/>
      <c r="AY294" s="201"/>
      <c r="AZ294" s="201"/>
      <c r="BA294" s="201"/>
      <c r="BB294" s="201"/>
      <c r="BC294" s="201"/>
      <c r="BD294" s="201"/>
      <c r="BE294" s="201"/>
      <c r="BF294" s="201"/>
      <c r="BG294" s="201"/>
      <c r="BH294" s="201"/>
      <c r="BI294" s="201"/>
      <c r="BJ294" s="201"/>
      <c r="BK294" s="201"/>
      <c r="BL294" s="201"/>
      <c r="BM294" s="201"/>
      <c r="BN294" s="201"/>
      <c r="BO294" s="201"/>
      <c r="BP294" s="201"/>
      <c r="BQ294" s="201"/>
      <c r="BR294" s="201"/>
      <c r="BS294" s="201"/>
      <c r="BT294" s="201"/>
      <c r="BU294" s="201"/>
      <c r="BV294" s="201"/>
      <c r="BW294" s="201"/>
      <c r="BX294" s="201"/>
      <c r="BY294" s="201"/>
      <c r="BZ294" s="201"/>
      <c r="CA294" s="201"/>
      <c r="CB294" s="201"/>
      <c r="CC294" s="201"/>
      <c r="CD294" s="201"/>
      <c r="CE294" s="201"/>
      <c r="CF294" s="201"/>
      <c r="CG294" s="201"/>
      <c r="CH294" s="201"/>
      <c r="CI294" s="201"/>
      <c r="CJ294" s="201"/>
      <c r="CK294" s="201"/>
      <c r="CL294" s="201"/>
      <c r="CM294" s="201"/>
      <c r="CN294" s="201"/>
      <c r="CO294" s="201"/>
      <c r="CP294" s="201"/>
      <c r="CQ294" s="201"/>
      <c r="CR294" s="201"/>
      <c r="CS294" s="201"/>
      <c r="CT294" s="201"/>
      <c r="CU294" s="201"/>
      <c r="CV294" s="201"/>
      <c r="CW294" s="201"/>
      <c r="CX294" s="201"/>
      <c r="CY294" s="201"/>
      <c r="CZ294" s="201"/>
      <c r="DA294" s="201"/>
      <c r="DB294" s="201"/>
      <c r="DC294" s="201"/>
      <c r="DD294" s="201"/>
      <c r="DE294" s="201"/>
      <c r="DF294" s="201"/>
      <c r="DG294" s="201"/>
      <c r="DH294" s="201"/>
      <c r="DI294" s="201"/>
      <c r="DJ294" s="201"/>
      <c r="DK294" s="201"/>
      <c r="DL294" s="201"/>
      <c r="DM294" s="201"/>
      <c r="DN294" s="201"/>
      <c r="DO294" s="202"/>
      <c r="DP294" s="202"/>
      <c r="DQ294" s="202"/>
      <c r="DR294" s="202"/>
      <c r="DS294" s="202"/>
      <c r="DT294" s="202"/>
    </row>
    <row r="295" spans="1:124" s="224" customFormat="1" x14ac:dyDescent="0.2">
      <c r="A295" s="223"/>
      <c r="B295" s="223"/>
      <c r="C295" s="225"/>
      <c r="D295" s="226"/>
      <c r="E295" s="240"/>
      <c r="F295" s="240"/>
      <c r="G295" s="240"/>
      <c r="H295" s="240"/>
      <c r="I295" s="240"/>
      <c r="J295" s="241"/>
      <c r="K295" s="223"/>
      <c r="L295" s="223"/>
      <c r="M295" s="223"/>
      <c r="N295" s="223"/>
      <c r="O295" s="223"/>
      <c r="P295" s="223"/>
      <c r="Q295" s="223"/>
      <c r="R295" s="223"/>
      <c r="S295" s="223"/>
      <c r="T295" s="223"/>
      <c r="U295" s="223"/>
      <c r="V295" s="223"/>
      <c r="W295" s="202"/>
      <c r="X295" s="202"/>
      <c r="Y295" s="202"/>
      <c r="Z295" s="202"/>
      <c r="AA295" s="201"/>
      <c r="AB295" s="201"/>
      <c r="AC295" s="201"/>
      <c r="AD295" s="201"/>
      <c r="AE295" s="201"/>
      <c r="AF295" s="201"/>
      <c r="AG295" s="201"/>
      <c r="AH295" s="201"/>
      <c r="AI295" s="201"/>
      <c r="AJ295" s="201"/>
      <c r="AK295" s="201"/>
      <c r="AL295" s="201"/>
      <c r="AM295" s="201"/>
      <c r="AN295" s="201"/>
      <c r="AO295" s="201"/>
      <c r="AP295" s="201"/>
      <c r="AQ295" s="201"/>
      <c r="AR295" s="201"/>
      <c r="AS295" s="201"/>
      <c r="AT295" s="201"/>
      <c r="AU295" s="201"/>
      <c r="AV295" s="201"/>
      <c r="AW295" s="201"/>
      <c r="AX295" s="201"/>
      <c r="AY295" s="201"/>
      <c r="AZ295" s="201"/>
      <c r="BA295" s="201"/>
      <c r="BB295" s="201"/>
      <c r="BC295" s="201"/>
      <c r="BD295" s="201"/>
      <c r="BE295" s="201"/>
      <c r="BF295" s="201"/>
      <c r="BG295" s="201"/>
      <c r="BH295" s="201"/>
      <c r="BI295" s="201"/>
      <c r="BJ295" s="201"/>
      <c r="BK295" s="201"/>
      <c r="BL295" s="201"/>
      <c r="BM295" s="201"/>
      <c r="BN295" s="201"/>
      <c r="BO295" s="201"/>
      <c r="BP295" s="201"/>
      <c r="BQ295" s="201"/>
      <c r="BR295" s="201"/>
      <c r="BS295" s="201"/>
      <c r="BT295" s="201"/>
      <c r="BU295" s="201"/>
      <c r="BV295" s="201"/>
      <c r="BW295" s="201"/>
      <c r="BX295" s="201"/>
      <c r="BY295" s="201"/>
      <c r="BZ295" s="201"/>
      <c r="CA295" s="201"/>
      <c r="CB295" s="201"/>
      <c r="CC295" s="201"/>
      <c r="CD295" s="201"/>
      <c r="CE295" s="201"/>
      <c r="CF295" s="201"/>
      <c r="CG295" s="201"/>
      <c r="CH295" s="201"/>
      <c r="CI295" s="201"/>
      <c r="CJ295" s="201"/>
      <c r="CK295" s="201"/>
      <c r="CL295" s="201"/>
      <c r="CM295" s="201"/>
      <c r="CN295" s="201"/>
      <c r="CO295" s="201"/>
      <c r="CP295" s="201"/>
      <c r="CQ295" s="201"/>
      <c r="CR295" s="201"/>
      <c r="CS295" s="201"/>
      <c r="CT295" s="201"/>
      <c r="CU295" s="201"/>
      <c r="CV295" s="201"/>
      <c r="CW295" s="201"/>
      <c r="CX295" s="201"/>
      <c r="CY295" s="201"/>
      <c r="CZ295" s="201"/>
      <c r="DA295" s="201"/>
      <c r="DB295" s="201"/>
      <c r="DC295" s="201"/>
      <c r="DD295" s="201"/>
      <c r="DE295" s="201"/>
      <c r="DF295" s="201"/>
      <c r="DG295" s="201"/>
      <c r="DH295" s="201"/>
      <c r="DI295" s="201"/>
      <c r="DJ295" s="201"/>
      <c r="DK295" s="201"/>
      <c r="DL295" s="201"/>
      <c r="DM295" s="201"/>
      <c r="DN295" s="201"/>
      <c r="DO295" s="202"/>
      <c r="DP295" s="202"/>
      <c r="DQ295" s="202"/>
      <c r="DR295" s="202"/>
      <c r="DS295" s="202"/>
      <c r="DT295" s="202"/>
    </row>
    <row r="296" spans="1:124" s="224" customFormat="1" x14ac:dyDescent="0.2">
      <c r="A296" s="223"/>
      <c r="B296" s="223"/>
      <c r="C296" s="225"/>
      <c r="D296" s="226"/>
      <c r="E296" s="240"/>
      <c r="F296" s="240"/>
      <c r="G296" s="240"/>
      <c r="H296" s="240"/>
      <c r="I296" s="240"/>
      <c r="J296" s="241"/>
      <c r="K296" s="223"/>
      <c r="L296" s="223"/>
      <c r="M296" s="223"/>
      <c r="N296" s="223"/>
      <c r="O296" s="223"/>
      <c r="P296" s="223"/>
      <c r="Q296" s="223"/>
      <c r="R296" s="223"/>
      <c r="S296" s="223"/>
      <c r="T296" s="223"/>
      <c r="U296" s="223"/>
      <c r="V296" s="223"/>
      <c r="W296" s="202"/>
      <c r="X296" s="202"/>
      <c r="Y296" s="202"/>
      <c r="Z296" s="202"/>
      <c r="AA296" s="201"/>
      <c r="AB296" s="201"/>
      <c r="AC296" s="201"/>
      <c r="AD296" s="201"/>
      <c r="AE296" s="201"/>
      <c r="AF296" s="201"/>
      <c r="AG296" s="201"/>
      <c r="AH296" s="201"/>
      <c r="AI296" s="201"/>
      <c r="AJ296" s="201"/>
      <c r="AK296" s="201"/>
      <c r="AL296" s="201"/>
      <c r="AM296" s="201"/>
      <c r="AN296" s="201"/>
      <c r="AO296" s="201"/>
      <c r="AP296" s="201"/>
      <c r="AQ296" s="201"/>
      <c r="AR296" s="201"/>
      <c r="AS296" s="201"/>
      <c r="AT296" s="201"/>
      <c r="AU296" s="201"/>
      <c r="AV296" s="201"/>
      <c r="AW296" s="201"/>
      <c r="AX296" s="201"/>
      <c r="AY296" s="201"/>
      <c r="AZ296" s="201"/>
      <c r="BA296" s="201"/>
      <c r="BB296" s="201"/>
      <c r="BC296" s="201"/>
      <c r="BD296" s="201"/>
      <c r="BE296" s="201"/>
      <c r="BF296" s="201"/>
      <c r="BG296" s="201"/>
      <c r="BH296" s="201"/>
      <c r="BI296" s="201"/>
      <c r="BJ296" s="201"/>
      <c r="BK296" s="201"/>
      <c r="BL296" s="201"/>
      <c r="BM296" s="201"/>
      <c r="BN296" s="201"/>
      <c r="BO296" s="201"/>
      <c r="BP296" s="201"/>
      <c r="BQ296" s="201"/>
      <c r="BR296" s="201"/>
      <c r="BS296" s="201"/>
      <c r="BT296" s="201"/>
      <c r="BU296" s="201"/>
      <c r="BV296" s="201"/>
      <c r="BW296" s="201"/>
      <c r="BX296" s="201"/>
      <c r="BY296" s="201"/>
      <c r="BZ296" s="201"/>
      <c r="CA296" s="201"/>
      <c r="CB296" s="201"/>
      <c r="CC296" s="201"/>
      <c r="CD296" s="201"/>
      <c r="CE296" s="201"/>
      <c r="CF296" s="201"/>
      <c r="CG296" s="201"/>
      <c r="CH296" s="201"/>
      <c r="CI296" s="201"/>
      <c r="CJ296" s="201"/>
      <c r="CK296" s="201"/>
      <c r="CL296" s="201"/>
      <c r="CM296" s="201"/>
      <c r="CN296" s="201"/>
      <c r="CO296" s="201"/>
      <c r="CP296" s="201"/>
      <c r="CQ296" s="201"/>
      <c r="CR296" s="201"/>
      <c r="CS296" s="201"/>
      <c r="CT296" s="201"/>
      <c r="CU296" s="201"/>
      <c r="CV296" s="201"/>
      <c r="CW296" s="201"/>
      <c r="CX296" s="201"/>
      <c r="CY296" s="201"/>
      <c r="CZ296" s="201"/>
      <c r="DA296" s="201"/>
      <c r="DB296" s="201"/>
      <c r="DC296" s="201"/>
      <c r="DD296" s="201"/>
      <c r="DE296" s="201"/>
      <c r="DF296" s="201"/>
      <c r="DG296" s="201"/>
      <c r="DH296" s="201"/>
      <c r="DI296" s="201"/>
      <c r="DJ296" s="201"/>
      <c r="DK296" s="201"/>
      <c r="DL296" s="201"/>
      <c r="DM296" s="201"/>
      <c r="DN296" s="201"/>
      <c r="DO296" s="202"/>
      <c r="DP296" s="202"/>
      <c r="DQ296" s="202"/>
      <c r="DR296" s="202"/>
      <c r="DS296" s="202"/>
      <c r="DT296" s="202"/>
    </row>
    <row r="297" spans="1:124" s="224" customFormat="1" x14ac:dyDescent="0.2">
      <c r="A297" s="223"/>
      <c r="B297" s="223"/>
      <c r="C297" s="225"/>
      <c r="D297" s="226"/>
      <c r="E297" s="240"/>
      <c r="F297" s="240"/>
      <c r="G297" s="240"/>
      <c r="H297" s="240"/>
      <c r="I297" s="240"/>
      <c r="J297" s="241"/>
      <c r="K297" s="223"/>
      <c r="L297" s="223"/>
      <c r="M297" s="223"/>
      <c r="N297" s="223"/>
      <c r="O297" s="223"/>
      <c r="P297" s="223"/>
      <c r="Q297" s="223"/>
      <c r="R297" s="223"/>
      <c r="S297" s="223"/>
      <c r="T297" s="223"/>
      <c r="U297" s="223"/>
      <c r="V297" s="223"/>
      <c r="W297" s="202"/>
      <c r="X297" s="202"/>
      <c r="Y297" s="202"/>
      <c r="Z297" s="202"/>
      <c r="AA297" s="201"/>
      <c r="AB297" s="201"/>
      <c r="AC297" s="201"/>
      <c r="AD297" s="201"/>
      <c r="AE297" s="201"/>
      <c r="AF297" s="201"/>
      <c r="AG297" s="201"/>
      <c r="AH297" s="201"/>
      <c r="AI297" s="201"/>
      <c r="AJ297" s="201"/>
      <c r="AK297" s="201"/>
      <c r="AL297" s="201"/>
      <c r="AM297" s="201"/>
      <c r="AN297" s="201"/>
      <c r="AO297" s="201"/>
      <c r="AP297" s="201"/>
      <c r="AQ297" s="201"/>
      <c r="AR297" s="201"/>
      <c r="AS297" s="201"/>
      <c r="AT297" s="201"/>
      <c r="AU297" s="201"/>
      <c r="AV297" s="201"/>
      <c r="AW297" s="201"/>
      <c r="AX297" s="201"/>
      <c r="AY297" s="201"/>
      <c r="AZ297" s="201"/>
      <c r="BA297" s="201"/>
      <c r="BB297" s="201"/>
      <c r="BC297" s="201"/>
      <c r="BD297" s="201"/>
      <c r="BE297" s="201"/>
      <c r="BF297" s="201"/>
      <c r="BG297" s="201"/>
      <c r="BH297" s="201"/>
      <c r="BI297" s="201"/>
      <c r="BJ297" s="201"/>
      <c r="BK297" s="201"/>
      <c r="BL297" s="201"/>
      <c r="BM297" s="201"/>
      <c r="BN297" s="201"/>
      <c r="BO297" s="201"/>
      <c r="BP297" s="201"/>
      <c r="BQ297" s="201"/>
      <c r="BR297" s="201"/>
      <c r="BS297" s="201"/>
      <c r="BT297" s="201"/>
      <c r="BU297" s="201"/>
      <c r="BV297" s="201"/>
      <c r="BW297" s="201"/>
      <c r="BX297" s="201"/>
      <c r="BY297" s="201"/>
      <c r="BZ297" s="201"/>
      <c r="CA297" s="201"/>
      <c r="CB297" s="201"/>
      <c r="CC297" s="201"/>
      <c r="CD297" s="201"/>
      <c r="CE297" s="201"/>
      <c r="CF297" s="201"/>
      <c r="CG297" s="201"/>
      <c r="CH297" s="201"/>
      <c r="CI297" s="201"/>
      <c r="CJ297" s="201"/>
      <c r="CK297" s="201"/>
      <c r="CL297" s="201"/>
      <c r="CM297" s="201"/>
      <c r="CN297" s="201"/>
      <c r="CO297" s="201"/>
      <c r="CP297" s="201"/>
      <c r="CQ297" s="201"/>
      <c r="CR297" s="201"/>
      <c r="CS297" s="201"/>
      <c r="CT297" s="201"/>
      <c r="CU297" s="201"/>
      <c r="CV297" s="201"/>
      <c r="CW297" s="201"/>
      <c r="CX297" s="201"/>
      <c r="CY297" s="201"/>
      <c r="CZ297" s="201"/>
      <c r="DA297" s="201"/>
      <c r="DB297" s="201"/>
      <c r="DC297" s="201"/>
      <c r="DD297" s="201"/>
      <c r="DE297" s="201"/>
      <c r="DF297" s="201"/>
      <c r="DG297" s="201"/>
      <c r="DH297" s="201"/>
      <c r="DI297" s="201"/>
      <c r="DJ297" s="201"/>
      <c r="DK297" s="201"/>
      <c r="DL297" s="201"/>
      <c r="DM297" s="201"/>
      <c r="DN297" s="201"/>
      <c r="DO297" s="202"/>
      <c r="DP297" s="202"/>
      <c r="DQ297" s="202"/>
      <c r="DR297" s="202"/>
      <c r="DS297" s="202"/>
      <c r="DT297" s="202"/>
    </row>
    <row r="298" spans="1:124" s="224" customFormat="1" x14ac:dyDescent="0.2">
      <c r="A298" s="223"/>
      <c r="B298" s="223"/>
      <c r="C298" s="225"/>
      <c r="D298" s="226"/>
      <c r="E298" s="240"/>
      <c r="F298" s="240"/>
      <c r="G298" s="240"/>
      <c r="H298" s="240"/>
      <c r="I298" s="240"/>
      <c r="J298" s="241"/>
      <c r="K298" s="223"/>
      <c r="L298" s="223"/>
      <c r="M298" s="223"/>
      <c r="N298" s="223"/>
      <c r="O298" s="223"/>
      <c r="P298" s="223"/>
      <c r="Q298" s="223"/>
      <c r="R298" s="223"/>
      <c r="S298" s="223"/>
      <c r="T298" s="223"/>
      <c r="U298" s="223"/>
      <c r="V298" s="223"/>
      <c r="W298" s="202"/>
      <c r="X298" s="202"/>
      <c r="Y298" s="202"/>
      <c r="Z298" s="202"/>
      <c r="AA298" s="201"/>
      <c r="AB298" s="201"/>
      <c r="AC298" s="201"/>
      <c r="AD298" s="201"/>
      <c r="AE298" s="201"/>
      <c r="AF298" s="201"/>
      <c r="AG298" s="201"/>
      <c r="AH298" s="201"/>
      <c r="AI298" s="201"/>
      <c r="AJ298" s="201"/>
      <c r="AK298" s="201"/>
      <c r="AL298" s="201"/>
      <c r="AM298" s="201"/>
      <c r="AN298" s="201"/>
      <c r="AO298" s="201"/>
      <c r="AP298" s="201"/>
      <c r="AQ298" s="201"/>
      <c r="AR298" s="201"/>
      <c r="AS298" s="201"/>
      <c r="AT298" s="201"/>
      <c r="AU298" s="201"/>
      <c r="AV298" s="201"/>
      <c r="AW298" s="201"/>
      <c r="AX298" s="201"/>
      <c r="AY298" s="201"/>
      <c r="AZ298" s="201"/>
      <c r="BA298" s="201"/>
      <c r="BB298" s="201"/>
      <c r="BC298" s="201"/>
      <c r="BD298" s="201"/>
      <c r="BE298" s="201"/>
      <c r="BF298" s="201"/>
      <c r="BG298" s="201"/>
      <c r="BH298" s="201"/>
      <c r="BI298" s="201"/>
      <c r="BJ298" s="201"/>
      <c r="BK298" s="201"/>
      <c r="BL298" s="201"/>
      <c r="BM298" s="201"/>
      <c r="BN298" s="201"/>
      <c r="BO298" s="201"/>
      <c r="BP298" s="201"/>
      <c r="BQ298" s="201"/>
      <c r="BR298" s="201"/>
      <c r="BS298" s="201"/>
      <c r="BT298" s="201"/>
      <c r="BU298" s="201"/>
      <c r="BV298" s="201"/>
      <c r="BW298" s="201"/>
      <c r="BX298" s="201"/>
      <c r="BY298" s="201"/>
      <c r="BZ298" s="201"/>
      <c r="CA298" s="201"/>
      <c r="CB298" s="201"/>
      <c r="CC298" s="201"/>
      <c r="CD298" s="201"/>
      <c r="CE298" s="201"/>
      <c r="CF298" s="201"/>
      <c r="CG298" s="201"/>
      <c r="CH298" s="201"/>
      <c r="CI298" s="201"/>
      <c r="CJ298" s="201"/>
      <c r="CK298" s="201"/>
      <c r="CL298" s="201"/>
      <c r="CM298" s="201"/>
      <c r="CN298" s="201"/>
      <c r="CO298" s="201"/>
      <c r="CP298" s="201"/>
      <c r="CQ298" s="201"/>
      <c r="CR298" s="201"/>
      <c r="CS298" s="201"/>
      <c r="CT298" s="201"/>
      <c r="CU298" s="201"/>
      <c r="CV298" s="201"/>
      <c r="CW298" s="201"/>
      <c r="CX298" s="201"/>
      <c r="CY298" s="201"/>
      <c r="CZ298" s="201"/>
      <c r="DA298" s="201"/>
      <c r="DB298" s="201"/>
      <c r="DC298" s="201"/>
      <c r="DD298" s="201"/>
      <c r="DE298" s="201"/>
      <c r="DF298" s="201"/>
      <c r="DG298" s="201"/>
      <c r="DH298" s="201"/>
      <c r="DI298" s="201"/>
      <c r="DJ298" s="201"/>
      <c r="DK298" s="201"/>
      <c r="DL298" s="201"/>
      <c r="DM298" s="201"/>
      <c r="DN298" s="201"/>
      <c r="DO298" s="202"/>
      <c r="DP298" s="202"/>
      <c r="DQ298" s="202"/>
      <c r="DR298" s="202"/>
      <c r="DS298" s="202"/>
      <c r="DT298" s="202"/>
    </row>
    <row r="299" spans="1:124" s="224" customFormat="1" x14ac:dyDescent="0.2">
      <c r="A299" s="223"/>
      <c r="B299" s="223"/>
      <c r="C299" s="225"/>
      <c r="D299" s="226"/>
      <c r="E299" s="240"/>
      <c r="F299" s="240"/>
      <c r="G299" s="240"/>
      <c r="H299" s="240"/>
      <c r="I299" s="240"/>
      <c r="J299" s="241"/>
      <c r="K299" s="223"/>
      <c r="L299" s="223"/>
      <c r="M299" s="223"/>
      <c r="N299" s="223"/>
      <c r="O299" s="223"/>
      <c r="P299" s="223"/>
      <c r="Q299" s="223"/>
      <c r="R299" s="223"/>
      <c r="S299" s="223"/>
      <c r="T299" s="223"/>
      <c r="U299" s="223"/>
      <c r="V299" s="223"/>
      <c r="W299" s="202"/>
      <c r="X299" s="202"/>
      <c r="Y299" s="202"/>
      <c r="Z299" s="202"/>
      <c r="AA299" s="201"/>
      <c r="AB299" s="201"/>
      <c r="AC299" s="201"/>
      <c r="AD299" s="201"/>
      <c r="AE299" s="201"/>
      <c r="AF299" s="201"/>
      <c r="AG299" s="201"/>
      <c r="AH299" s="201"/>
      <c r="AI299" s="201"/>
      <c r="AJ299" s="201"/>
      <c r="AK299" s="201"/>
      <c r="AL299" s="201"/>
      <c r="AM299" s="201"/>
      <c r="AN299" s="201"/>
      <c r="AO299" s="201"/>
      <c r="AP299" s="201"/>
      <c r="AQ299" s="201"/>
      <c r="AR299" s="201"/>
      <c r="AS299" s="201"/>
      <c r="AT299" s="201"/>
      <c r="AU299" s="201"/>
      <c r="AV299" s="201"/>
      <c r="AW299" s="201"/>
      <c r="AX299" s="201"/>
      <c r="AY299" s="201"/>
      <c r="AZ299" s="201"/>
      <c r="BA299" s="201"/>
      <c r="BB299" s="201"/>
      <c r="BC299" s="201"/>
      <c r="BD299" s="201"/>
      <c r="BE299" s="201"/>
      <c r="BF299" s="201"/>
      <c r="BG299" s="201"/>
      <c r="BH299" s="201"/>
      <c r="BI299" s="201"/>
      <c r="BJ299" s="201"/>
      <c r="BK299" s="201"/>
      <c r="BL299" s="201"/>
      <c r="BM299" s="201"/>
      <c r="BN299" s="201"/>
      <c r="BO299" s="201"/>
      <c r="BP299" s="201"/>
      <c r="BQ299" s="201"/>
      <c r="BR299" s="201"/>
      <c r="BS299" s="201"/>
      <c r="BT299" s="201"/>
      <c r="BU299" s="201"/>
      <c r="BV299" s="201"/>
      <c r="BW299" s="201"/>
      <c r="BX299" s="201"/>
      <c r="BY299" s="201"/>
      <c r="BZ299" s="201"/>
      <c r="CA299" s="201"/>
      <c r="CB299" s="201"/>
      <c r="CC299" s="201"/>
      <c r="CD299" s="201"/>
      <c r="CE299" s="201"/>
      <c r="CF299" s="201"/>
      <c r="CG299" s="201"/>
      <c r="CH299" s="201"/>
      <c r="CI299" s="201"/>
      <c r="CJ299" s="201"/>
      <c r="CK299" s="201"/>
      <c r="CL299" s="201"/>
      <c r="CM299" s="201"/>
      <c r="CN299" s="201"/>
      <c r="CO299" s="201"/>
      <c r="CP299" s="201"/>
      <c r="CQ299" s="201"/>
      <c r="CR299" s="201"/>
      <c r="CS299" s="201"/>
      <c r="CT299" s="201"/>
      <c r="CU299" s="201"/>
      <c r="CV299" s="201"/>
      <c r="CW299" s="201"/>
      <c r="CX299" s="201"/>
      <c r="CY299" s="201"/>
      <c r="CZ299" s="201"/>
      <c r="DA299" s="201"/>
      <c r="DB299" s="201"/>
      <c r="DC299" s="201"/>
      <c r="DD299" s="201"/>
      <c r="DE299" s="201"/>
      <c r="DF299" s="201"/>
      <c r="DG299" s="201"/>
      <c r="DH299" s="201"/>
      <c r="DI299" s="201"/>
      <c r="DJ299" s="201"/>
      <c r="DK299" s="201"/>
      <c r="DL299" s="201"/>
      <c r="DM299" s="201"/>
      <c r="DN299" s="201"/>
      <c r="DO299" s="202"/>
      <c r="DP299" s="202"/>
      <c r="DQ299" s="202"/>
      <c r="DR299" s="202"/>
      <c r="DS299" s="202"/>
      <c r="DT299" s="202"/>
    </row>
    <row r="300" spans="1:124" s="224" customFormat="1" x14ac:dyDescent="0.2">
      <c r="A300" s="223"/>
      <c r="B300" s="223"/>
      <c r="C300" s="225"/>
      <c r="D300" s="226"/>
      <c r="E300" s="240"/>
      <c r="F300" s="240"/>
      <c r="G300" s="240"/>
      <c r="H300" s="240"/>
      <c r="I300" s="240"/>
      <c r="J300" s="241"/>
      <c r="K300" s="223"/>
      <c r="L300" s="223"/>
      <c r="M300" s="223"/>
      <c r="N300" s="223"/>
      <c r="O300" s="223"/>
      <c r="P300" s="223"/>
      <c r="Q300" s="223"/>
      <c r="R300" s="223"/>
      <c r="S300" s="223"/>
      <c r="T300" s="223"/>
      <c r="U300" s="223"/>
      <c r="V300" s="223"/>
      <c r="W300" s="202"/>
      <c r="X300" s="202"/>
      <c r="Y300" s="202"/>
      <c r="Z300" s="202"/>
      <c r="AA300" s="201"/>
      <c r="AB300" s="201"/>
      <c r="AC300" s="201"/>
      <c r="AD300" s="201"/>
      <c r="AE300" s="201"/>
      <c r="AF300" s="201"/>
      <c r="AG300" s="201"/>
      <c r="AH300" s="201"/>
      <c r="AI300" s="201"/>
      <c r="AJ300" s="201"/>
      <c r="AK300" s="201"/>
      <c r="AL300" s="201"/>
      <c r="AM300" s="201"/>
      <c r="AN300" s="201"/>
      <c r="AO300" s="201"/>
      <c r="AP300" s="201"/>
      <c r="AQ300" s="201"/>
      <c r="AR300" s="201"/>
      <c r="AS300" s="201"/>
      <c r="AT300" s="201"/>
      <c r="AU300" s="201"/>
      <c r="AV300" s="201"/>
      <c r="AW300" s="201"/>
      <c r="AX300" s="201"/>
      <c r="AY300" s="201"/>
      <c r="AZ300" s="201"/>
      <c r="BA300" s="201"/>
      <c r="BB300" s="201"/>
      <c r="BC300" s="201"/>
      <c r="BD300" s="201"/>
      <c r="BE300" s="201"/>
      <c r="BF300" s="201"/>
      <c r="BG300" s="201"/>
      <c r="BH300" s="201"/>
      <c r="BI300" s="201"/>
      <c r="BJ300" s="201"/>
      <c r="BK300" s="201"/>
      <c r="BL300" s="201"/>
      <c r="BM300" s="201"/>
      <c r="BN300" s="201"/>
      <c r="BO300" s="201"/>
      <c r="BP300" s="201"/>
      <c r="BQ300" s="201"/>
      <c r="BR300" s="201"/>
      <c r="BS300" s="201"/>
      <c r="BT300" s="201"/>
      <c r="BU300" s="201"/>
      <c r="BV300" s="201"/>
      <c r="BW300" s="201"/>
      <c r="BX300" s="201"/>
      <c r="BY300" s="201"/>
      <c r="BZ300" s="201"/>
      <c r="CA300" s="201"/>
      <c r="CB300" s="201"/>
      <c r="CC300" s="201"/>
      <c r="CD300" s="201"/>
      <c r="CE300" s="201"/>
      <c r="CF300" s="201"/>
      <c r="CG300" s="201"/>
      <c r="CH300" s="201"/>
      <c r="CI300" s="201"/>
      <c r="CJ300" s="201"/>
      <c r="CK300" s="201"/>
      <c r="CL300" s="201"/>
      <c r="CM300" s="201"/>
      <c r="CN300" s="201"/>
      <c r="CO300" s="201"/>
      <c r="CP300" s="201"/>
      <c r="CQ300" s="201"/>
      <c r="CR300" s="201"/>
      <c r="CS300" s="201"/>
      <c r="CT300" s="201"/>
      <c r="CU300" s="201"/>
      <c r="CV300" s="201"/>
      <c r="CW300" s="201"/>
      <c r="CX300" s="201"/>
      <c r="CY300" s="201"/>
      <c r="CZ300" s="201"/>
      <c r="DA300" s="201"/>
      <c r="DB300" s="201"/>
      <c r="DC300" s="201"/>
      <c r="DD300" s="201"/>
      <c r="DE300" s="201"/>
      <c r="DF300" s="201"/>
      <c r="DG300" s="201"/>
      <c r="DH300" s="201"/>
      <c r="DI300" s="201"/>
      <c r="DJ300" s="201"/>
      <c r="DK300" s="201"/>
      <c r="DL300" s="201"/>
      <c r="DM300" s="201"/>
      <c r="DN300" s="201"/>
      <c r="DO300" s="202"/>
      <c r="DP300" s="202"/>
      <c r="DQ300" s="202"/>
      <c r="DR300" s="202"/>
      <c r="DS300" s="202"/>
      <c r="DT300" s="202"/>
    </row>
    <row r="301" spans="1:124" s="224" customFormat="1" x14ac:dyDescent="0.2">
      <c r="A301" s="223"/>
      <c r="B301" s="223"/>
      <c r="C301" s="225"/>
      <c r="D301" s="226"/>
      <c r="E301" s="240"/>
      <c r="F301" s="240"/>
      <c r="G301" s="240"/>
      <c r="H301" s="240"/>
      <c r="I301" s="240"/>
      <c r="J301" s="241"/>
      <c r="K301" s="223"/>
      <c r="L301" s="223"/>
      <c r="M301" s="223"/>
      <c r="N301" s="223"/>
      <c r="O301" s="223"/>
      <c r="P301" s="223"/>
      <c r="Q301" s="223"/>
      <c r="R301" s="223"/>
      <c r="S301" s="223"/>
      <c r="T301" s="223"/>
      <c r="U301" s="223"/>
      <c r="V301" s="223"/>
      <c r="W301" s="202"/>
      <c r="X301" s="202"/>
      <c r="Y301" s="202"/>
      <c r="Z301" s="202"/>
      <c r="AA301" s="201"/>
      <c r="AB301" s="201"/>
      <c r="AC301" s="201"/>
      <c r="AD301" s="201"/>
      <c r="AE301" s="201"/>
      <c r="AF301" s="201"/>
      <c r="AG301" s="201"/>
      <c r="AH301" s="201"/>
      <c r="AI301" s="201"/>
      <c r="AJ301" s="201"/>
      <c r="AK301" s="201"/>
      <c r="AL301" s="201"/>
      <c r="AM301" s="201"/>
      <c r="AN301" s="201"/>
      <c r="AO301" s="201"/>
      <c r="AP301" s="201"/>
      <c r="AQ301" s="201"/>
      <c r="AR301" s="201"/>
      <c r="AS301" s="201"/>
      <c r="AT301" s="201"/>
      <c r="AU301" s="201"/>
      <c r="AV301" s="201"/>
      <c r="AW301" s="201"/>
      <c r="AX301" s="201"/>
      <c r="AY301" s="201"/>
      <c r="AZ301" s="201"/>
      <c r="BA301" s="201"/>
      <c r="BB301" s="201"/>
      <c r="BC301" s="201"/>
      <c r="BD301" s="201"/>
      <c r="BE301" s="201"/>
      <c r="BF301" s="201"/>
      <c r="BG301" s="201"/>
      <c r="BH301" s="201"/>
      <c r="BI301" s="201"/>
      <c r="BJ301" s="201"/>
      <c r="BK301" s="201"/>
      <c r="BL301" s="201"/>
      <c r="BM301" s="201"/>
      <c r="BN301" s="201"/>
      <c r="BO301" s="201"/>
      <c r="BP301" s="201"/>
      <c r="BQ301" s="201"/>
      <c r="BR301" s="201"/>
      <c r="BS301" s="201"/>
      <c r="BT301" s="201"/>
      <c r="BU301" s="201"/>
      <c r="BV301" s="201"/>
      <c r="BW301" s="201"/>
      <c r="BX301" s="201"/>
      <c r="BY301" s="201"/>
      <c r="BZ301" s="201"/>
      <c r="CA301" s="201"/>
      <c r="CB301" s="201"/>
      <c r="CC301" s="201"/>
      <c r="CD301" s="201"/>
      <c r="CE301" s="201"/>
      <c r="CF301" s="201"/>
      <c r="CG301" s="201"/>
      <c r="CH301" s="201"/>
      <c r="CI301" s="201"/>
      <c r="CJ301" s="201"/>
      <c r="CK301" s="201"/>
      <c r="CL301" s="201"/>
      <c r="CM301" s="201"/>
      <c r="CN301" s="201"/>
      <c r="CO301" s="201"/>
      <c r="CP301" s="201"/>
      <c r="CQ301" s="201"/>
      <c r="CR301" s="201"/>
      <c r="CS301" s="201"/>
      <c r="CT301" s="201"/>
      <c r="CU301" s="201"/>
      <c r="CV301" s="201"/>
      <c r="CW301" s="201"/>
      <c r="CX301" s="201"/>
      <c r="CY301" s="201"/>
      <c r="CZ301" s="201"/>
      <c r="DA301" s="201"/>
      <c r="DB301" s="201"/>
      <c r="DC301" s="201"/>
      <c r="DD301" s="201"/>
      <c r="DE301" s="201"/>
      <c r="DF301" s="201"/>
      <c r="DG301" s="201"/>
      <c r="DH301" s="201"/>
      <c r="DI301" s="201"/>
      <c r="DJ301" s="201"/>
      <c r="DK301" s="201"/>
      <c r="DL301" s="201"/>
      <c r="DM301" s="201"/>
      <c r="DN301" s="201"/>
      <c r="DO301" s="202"/>
      <c r="DP301" s="202"/>
      <c r="DQ301" s="202"/>
      <c r="DR301" s="202"/>
      <c r="DS301" s="202"/>
      <c r="DT301" s="202"/>
    </row>
    <row r="302" spans="1:124" s="224" customFormat="1" x14ac:dyDescent="0.2">
      <c r="A302" s="223"/>
      <c r="B302" s="223"/>
      <c r="C302" s="225"/>
      <c r="D302" s="226"/>
      <c r="E302" s="240"/>
      <c r="F302" s="240"/>
      <c r="G302" s="240"/>
      <c r="H302" s="240"/>
      <c r="I302" s="240"/>
      <c r="J302" s="241"/>
      <c r="K302" s="223"/>
      <c r="L302" s="223"/>
      <c r="M302" s="223"/>
      <c r="N302" s="223"/>
      <c r="O302" s="223"/>
      <c r="P302" s="223"/>
      <c r="Q302" s="223"/>
      <c r="R302" s="223"/>
      <c r="S302" s="223"/>
      <c r="T302" s="223"/>
      <c r="U302" s="223"/>
      <c r="V302" s="223"/>
      <c r="W302" s="202"/>
      <c r="X302" s="202"/>
      <c r="Y302" s="202"/>
      <c r="Z302" s="202"/>
      <c r="AA302" s="201"/>
      <c r="AB302" s="201"/>
      <c r="AC302" s="201"/>
      <c r="AD302" s="201"/>
      <c r="AE302" s="201"/>
      <c r="AF302" s="201"/>
      <c r="AG302" s="201"/>
      <c r="AH302" s="201"/>
      <c r="AI302" s="201"/>
      <c r="AJ302" s="201"/>
      <c r="AK302" s="201"/>
      <c r="AL302" s="201"/>
      <c r="AM302" s="201"/>
      <c r="AN302" s="201"/>
      <c r="AO302" s="201"/>
      <c r="AP302" s="201"/>
      <c r="AQ302" s="201"/>
      <c r="AR302" s="201"/>
      <c r="AS302" s="201"/>
      <c r="AT302" s="201"/>
      <c r="AU302" s="201"/>
      <c r="AV302" s="201"/>
      <c r="AW302" s="201"/>
      <c r="AX302" s="201"/>
      <c r="AY302" s="201"/>
      <c r="AZ302" s="201"/>
      <c r="BA302" s="201"/>
      <c r="BB302" s="201"/>
      <c r="BC302" s="201"/>
      <c r="BD302" s="201"/>
      <c r="BE302" s="201"/>
      <c r="BF302" s="201"/>
      <c r="BG302" s="201"/>
      <c r="BH302" s="201"/>
      <c r="BI302" s="201"/>
      <c r="BJ302" s="201"/>
      <c r="BK302" s="201"/>
      <c r="BL302" s="201"/>
      <c r="BM302" s="201"/>
      <c r="BN302" s="201"/>
      <c r="BO302" s="201"/>
      <c r="BP302" s="201"/>
      <c r="BQ302" s="201"/>
      <c r="BR302" s="201"/>
      <c r="BS302" s="201"/>
      <c r="BT302" s="201"/>
      <c r="BU302" s="201"/>
      <c r="BV302" s="201"/>
      <c r="BW302" s="201"/>
      <c r="BX302" s="201"/>
      <c r="BY302" s="201"/>
      <c r="BZ302" s="201"/>
      <c r="CA302" s="201"/>
      <c r="CB302" s="201"/>
      <c r="CC302" s="201"/>
      <c r="CD302" s="201"/>
      <c r="CE302" s="201"/>
      <c r="CF302" s="201"/>
      <c r="CG302" s="201"/>
      <c r="CH302" s="201"/>
      <c r="CI302" s="201"/>
      <c r="CJ302" s="201"/>
      <c r="CK302" s="201"/>
      <c r="CL302" s="201"/>
      <c r="CM302" s="201"/>
      <c r="CN302" s="201"/>
      <c r="CO302" s="201"/>
      <c r="CP302" s="201"/>
      <c r="CQ302" s="201"/>
      <c r="CR302" s="201"/>
      <c r="CS302" s="201"/>
      <c r="CT302" s="201"/>
      <c r="CU302" s="201"/>
      <c r="CV302" s="201"/>
      <c r="CW302" s="201"/>
      <c r="CX302" s="201"/>
      <c r="CY302" s="201"/>
      <c r="CZ302" s="201"/>
      <c r="DA302" s="201"/>
      <c r="DB302" s="201"/>
      <c r="DC302" s="201"/>
      <c r="DD302" s="201"/>
      <c r="DE302" s="201"/>
      <c r="DF302" s="201"/>
      <c r="DG302" s="201"/>
      <c r="DH302" s="201"/>
      <c r="DI302" s="201"/>
      <c r="DJ302" s="201"/>
      <c r="DK302" s="201"/>
      <c r="DL302" s="201"/>
      <c r="DM302" s="201"/>
      <c r="DN302" s="201"/>
      <c r="DO302" s="202"/>
      <c r="DP302" s="202"/>
      <c r="DQ302" s="202"/>
      <c r="DR302" s="202"/>
      <c r="DS302" s="202"/>
      <c r="DT302" s="202"/>
    </row>
    <row r="303" spans="1:124" s="224" customFormat="1" x14ac:dyDescent="0.2">
      <c r="A303" s="223"/>
      <c r="B303" s="223"/>
      <c r="C303" s="225"/>
      <c r="D303" s="226"/>
      <c r="E303" s="240"/>
      <c r="F303" s="240"/>
      <c r="G303" s="240"/>
      <c r="H303" s="240"/>
      <c r="I303" s="240"/>
      <c r="J303" s="241"/>
      <c r="K303" s="223"/>
      <c r="L303" s="223"/>
      <c r="M303" s="223"/>
      <c r="N303" s="223"/>
      <c r="O303" s="223"/>
      <c r="P303" s="223"/>
      <c r="Q303" s="223"/>
      <c r="R303" s="223"/>
      <c r="S303" s="223"/>
      <c r="T303" s="223"/>
      <c r="U303" s="223"/>
      <c r="V303" s="223"/>
      <c r="W303" s="202"/>
      <c r="X303" s="202"/>
      <c r="Y303" s="202"/>
      <c r="Z303" s="202"/>
      <c r="AA303" s="201"/>
      <c r="AB303" s="201"/>
      <c r="AC303" s="201"/>
      <c r="AD303" s="201"/>
      <c r="AE303" s="201"/>
      <c r="AF303" s="201"/>
      <c r="AG303" s="201"/>
      <c r="AH303" s="201"/>
      <c r="AI303" s="201"/>
      <c r="AJ303" s="201"/>
      <c r="AK303" s="201"/>
      <c r="AL303" s="201"/>
      <c r="AM303" s="201"/>
      <c r="AN303" s="201"/>
      <c r="AO303" s="201"/>
      <c r="AP303" s="201"/>
      <c r="AQ303" s="201"/>
      <c r="AR303" s="201"/>
      <c r="AS303" s="201"/>
      <c r="AT303" s="201"/>
      <c r="AU303" s="201"/>
      <c r="AV303" s="201"/>
      <c r="AW303" s="201"/>
      <c r="AX303" s="201"/>
      <c r="AY303" s="201"/>
      <c r="AZ303" s="201"/>
      <c r="BA303" s="201"/>
      <c r="BB303" s="201"/>
      <c r="BC303" s="201"/>
      <c r="BD303" s="201"/>
      <c r="BE303" s="201"/>
      <c r="BF303" s="201"/>
      <c r="BG303" s="201"/>
      <c r="BH303" s="201"/>
      <c r="BI303" s="201"/>
      <c r="BJ303" s="201"/>
      <c r="BK303" s="201"/>
      <c r="BL303" s="201"/>
      <c r="BM303" s="201"/>
      <c r="BN303" s="201"/>
      <c r="BO303" s="201"/>
      <c r="BP303" s="201"/>
      <c r="BQ303" s="201"/>
      <c r="BR303" s="201"/>
      <c r="BS303" s="201"/>
      <c r="BT303" s="201"/>
      <c r="BU303" s="201"/>
      <c r="BV303" s="201"/>
      <c r="BW303" s="201"/>
      <c r="BX303" s="201"/>
      <c r="BY303" s="201"/>
      <c r="BZ303" s="201"/>
      <c r="CA303" s="201"/>
      <c r="CB303" s="201"/>
      <c r="CC303" s="201"/>
      <c r="CD303" s="201"/>
      <c r="CE303" s="201"/>
      <c r="CF303" s="201"/>
      <c r="CG303" s="201"/>
      <c r="CH303" s="201"/>
      <c r="CI303" s="201"/>
      <c r="CJ303" s="201"/>
      <c r="CK303" s="201"/>
      <c r="CL303" s="201"/>
      <c r="CM303" s="201"/>
      <c r="CN303" s="201"/>
      <c r="CO303" s="201"/>
      <c r="CP303" s="201"/>
      <c r="CQ303" s="201"/>
      <c r="CR303" s="201"/>
      <c r="CS303" s="201"/>
      <c r="CT303" s="201"/>
      <c r="CU303" s="201"/>
      <c r="CV303" s="201"/>
      <c r="CW303" s="201"/>
      <c r="CX303" s="201"/>
      <c r="CY303" s="201"/>
      <c r="CZ303" s="201"/>
      <c r="DA303" s="201"/>
      <c r="DB303" s="201"/>
      <c r="DC303" s="201"/>
      <c r="DD303" s="201"/>
      <c r="DE303" s="201"/>
      <c r="DF303" s="201"/>
      <c r="DG303" s="201"/>
      <c r="DH303" s="201"/>
      <c r="DI303" s="201"/>
      <c r="DJ303" s="201"/>
      <c r="DK303" s="201"/>
      <c r="DL303" s="201"/>
      <c r="DM303" s="201"/>
      <c r="DN303" s="201"/>
      <c r="DO303" s="202"/>
      <c r="DP303" s="202"/>
      <c r="DQ303" s="202"/>
      <c r="DR303" s="202"/>
      <c r="DS303" s="202"/>
      <c r="DT303" s="202"/>
    </row>
    <row r="304" spans="1:124" s="224" customFormat="1" x14ac:dyDescent="0.2">
      <c r="A304" s="223"/>
      <c r="B304" s="223"/>
      <c r="C304" s="225"/>
      <c r="D304" s="226"/>
      <c r="E304" s="240"/>
      <c r="F304" s="240"/>
      <c r="G304" s="240"/>
      <c r="H304" s="240"/>
      <c r="I304" s="240"/>
      <c r="J304" s="241"/>
      <c r="K304" s="223"/>
      <c r="L304" s="223"/>
      <c r="M304" s="223"/>
      <c r="N304" s="223"/>
      <c r="O304" s="223"/>
      <c r="P304" s="223"/>
      <c r="Q304" s="223"/>
      <c r="R304" s="223"/>
      <c r="S304" s="223"/>
      <c r="T304" s="223"/>
      <c r="U304" s="223"/>
      <c r="V304" s="223"/>
      <c r="W304" s="202"/>
      <c r="X304" s="202"/>
      <c r="Y304" s="202"/>
      <c r="Z304" s="202"/>
      <c r="AA304" s="201"/>
      <c r="AB304" s="201"/>
      <c r="AC304" s="201"/>
      <c r="AD304" s="201"/>
      <c r="AE304" s="201"/>
      <c r="AF304" s="201"/>
      <c r="AG304" s="201"/>
      <c r="AH304" s="201"/>
      <c r="AI304" s="201"/>
      <c r="AJ304" s="201"/>
      <c r="AK304" s="201"/>
      <c r="AL304" s="201"/>
      <c r="AM304" s="201"/>
      <c r="AN304" s="201"/>
      <c r="AO304" s="201"/>
      <c r="AP304" s="201"/>
      <c r="AQ304" s="201"/>
      <c r="AR304" s="201"/>
      <c r="AS304" s="201"/>
      <c r="AT304" s="201"/>
      <c r="AU304" s="201"/>
      <c r="AV304" s="201"/>
      <c r="AW304" s="201"/>
      <c r="AX304" s="201"/>
      <c r="AY304" s="201"/>
      <c r="AZ304" s="201"/>
      <c r="BA304" s="201"/>
      <c r="BB304" s="201"/>
      <c r="BC304" s="201"/>
      <c r="BD304" s="201"/>
      <c r="BE304" s="201"/>
      <c r="BF304" s="201"/>
      <c r="BG304" s="201"/>
      <c r="BH304" s="201"/>
      <c r="BI304" s="201"/>
      <c r="BJ304" s="201"/>
      <c r="BK304" s="201"/>
      <c r="BL304" s="201"/>
      <c r="BM304" s="201"/>
      <c r="BN304" s="201"/>
      <c r="BO304" s="201"/>
      <c r="BP304" s="201"/>
      <c r="BQ304" s="201"/>
      <c r="BR304" s="201"/>
      <c r="BS304" s="201"/>
      <c r="BT304" s="201"/>
      <c r="BU304" s="201"/>
      <c r="BV304" s="201"/>
      <c r="BW304" s="201"/>
      <c r="BX304" s="201"/>
      <c r="BY304" s="201"/>
      <c r="BZ304" s="201"/>
      <c r="CA304" s="201"/>
      <c r="CB304" s="201"/>
      <c r="CC304" s="201"/>
      <c r="CD304" s="201"/>
      <c r="CE304" s="201"/>
      <c r="CF304" s="201"/>
      <c r="CG304" s="201"/>
      <c r="CH304" s="201"/>
      <c r="CI304" s="201"/>
      <c r="CJ304" s="201"/>
      <c r="CK304" s="201"/>
      <c r="CL304" s="201"/>
      <c r="CM304" s="201"/>
      <c r="CN304" s="201"/>
      <c r="CO304" s="201"/>
      <c r="CP304" s="201"/>
      <c r="CQ304" s="201"/>
      <c r="CR304" s="201"/>
      <c r="CS304" s="201"/>
      <c r="CT304" s="201"/>
      <c r="CU304" s="201"/>
      <c r="CV304" s="201"/>
      <c r="CW304" s="201"/>
      <c r="CX304" s="201"/>
      <c r="CY304" s="201"/>
      <c r="CZ304" s="201"/>
      <c r="DA304" s="201"/>
      <c r="DB304" s="201"/>
      <c r="DC304" s="201"/>
      <c r="DD304" s="201"/>
      <c r="DE304" s="201"/>
      <c r="DF304" s="201"/>
      <c r="DG304" s="201"/>
      <c r="DH304" s="201"/>
      <c r="DI304" s="201"/>
      <c r="DJ304" s="201"/>
      <c r="DK304" s="201"/>
      <c r="DL304" s="201"/>
      <c r="DM304" s="201"/>
      <c r="DN304" s="201"/>
      <c r="DO304" s="202"/>
      <c r="DP304" s="202"/>
      <c r="DQ304" s="202"/>
      <c r="DR304" s="202"/>
      <c r="DS304" s="202"/>
      <c r="DT304" s="202"/>
    </row>
    <row r="305" spans="1:124" s="224" customFormat="1" x14ac:dyDescent="0.2">
      <c r="A305" s="223"/>
      <c r="B305" s="223"/>
      <c r="C305" s="225"/>
      <c r="D305" s="226"/>
      <c r="E305" s="240"/>
      <c r="F305" s="240"/>
      <c r="G305" s="240"/>
      <c r="H305" s="240"/>
      <c r="I305" s="240"/>
      <c r="J305" s="241"/>
      <c r="K305" s="223"/>
      <c r="L305" s="223"/>
      <c r="M305" s="223"/>
      <c r="N305" s="223"/>
      <c r="O305" s="223"/>
      <c r="P305" s="223"/>
      <c r="Q305" s="223"/>
      <c r="R305" s="223"/>
      <c r="S305" s="223"/>
      <c r="T305" s="223"/>
      <c r="U305" s="223"/>
      <c r="V305" s="223"/>
      <c r="W305" s="202"/>
      <c r="X305" s="202"/>
      <c r="Y305" s="202"/>
      <c r="Z305" s="202"/>
      <c r="AA305" s="201"/>
      <c r="AB305" s="201"/>
      <c r="AC305" s="201"/>
      <c r="AD305" s="201"/>
      <c r="AE305" s="201"/>
      <c r="AF305" s="201"/>
      <c r="AG305" s="201"/>
      <c r="AH305" s="201"/>
      <c r="AI305" s="201"/>
      <c r="AJ305" s="201"/>
      <c r="AK305" s="201"/>
      <c r="AL305" s="201"/>
      <c r="AM305" s="201"/>
      <c r="AN305" s="201"/>
      <c r="AO305" s="201"/>
      <c r="AP305" s="201"/>
      <c r="AQ305" s="201"/>
      <c r="AR305" s="201"/>
      <c r="AS305" s="201"/>
      <c r="AT305" s="201"/>
      <c r="AU305" s="201"/>
      <c r="AV305" s="201"/>
      <c r="AW305" s="201"/>
      <c r="AX305" s="201"/>
      <c r="AY305" s="201"/>
      <c r="AZ305" s="201"/>
      <c r="BA305" s="201"/>
      <c r="BB305" s="201"/>
      <c r="BC305" s="201"/>
      <c r="BD305" s="201"/>
      <c r="BE305" s="201"/>
      <c r="BF305" s="201"/>
      <c r="BG305" s="201"/>
      <c r="BH305" s="201"/>
      <c r="BI305" s="201"/>
      <c r="BJ305" s="201"/>
      <c r="BK305" s="201"/>
      <c r="BL305" s="201"/>
      <c r="BM305" s="201"/>
      <c r="BN305" s="201"/>
      <c r="BO305" s="201"/>
      <c r="BP305" s="201"/>
      <c r="BQ305" s="201"/>
      <c r="BR305" s="201"/>
      <c r="BS305" s="201"/>
      <c r="BT305" s="201"/>
      <c r="BU305" s="201"/>
      <c r="BV305" s="201"/>
      <c r="BW305" s="201"/>
      <c r="BX305" s="201"/>
      <c r="BY305" s="201"/>
      <c r="BZ305" s="201"/>
      <c r="CA305" s="201"/>
      <c r="CB305" s="201"/>
      <c r="CC305" s="201"/>
      <c r="CD305" s="201"/>
      <c r="CE305" s="201"/>
      <c r="CF305" s="201"/>
      <c r="CG305" s="201"/>
      <c r="CH305" s="201"/>
      <c r="CI305" s="201"/>
      <c r="CJ305" s="201"/>
      <c r="CK305" s="201"/>
      <c r="CL305" s="201"/>
      <c r="CM305" s="201"/>
      <c r="CN305" s="201"/>
      <c r="CO305" s="201"/>
      <c r="CP305" s="201"/>
      <c r="CQ305" s="201"/>
      <c r="CR305" s="201"/>
      <c r="CS305" s="201"/>
      <c r="CT305" s="201"/>
      <c r="CU305" s="201"/>
      <c r="CV305" s="201"/>
      <c r="CW305" s="201"/>
      <c r="CX305" s="201"/>
      <c r="CY305" s="201"/>
      <c r="CZ305" s="201"/>
      <c r="DA305" s="201"/>
      <c r="DB305" s="201"/>
      <c r="DC305" s="201"/>
      <c r="DD305" s="201"/>
      <c r="DE305" s="201"/>
      <c r="DF305" s="201"/>
      <c r="DG305" s="201"/>
      <c r="DH305" s="201"/>
      <c r="DI305" s="201"/>
      <c r="DJ305" s="201"/>
      <c r="DK305" s="201"/>
      <c r="DL305" s="201"/>
      <c r="DM305" s="201"/>
      <c r="DN305" s="201"/>
      <c r="DO305" s="202"/>
      <c r="DP305" s="202"/>
      <c r="DQ305" s="202"/>
      <c r="DR305" s="202"/>
      <c r="DS305" s="202"/>
      <c r="DT305" s="202"/>
    </row>
    <row r="306" spans="1:124" s="224" customFormat="1" x14ac:dyDescent="0.2">
      <c r="A306" s="223"/>
      <c r="B306" s="223"/>
      <c r="C306" s="225"/>
      <c r="D306" s="226"/>
      <c r="E306" s="240"/>
      <c r="F306" s="240"/>
      <c r="G306" s="240"/>
      <c r="H306" s="240"/>
      <c r="I306" s="240"/>
      <c r="J306" s="241"/>
      <c r="K306" s="223"/>
      <c r="L306" s="223"/>
      <c r="M306" s="223"/>
      <c r="N306" s="223"/>
      <c r="O306" s="223"/>
      <c r="P306" s="223"/>
      <c r="Q306" s="223"/>
      <c r="R306" s="223"/>
      <c r="S306" s="223"/>
      <c r="T306" s="223"/>
      <c r="U306" s="223"/>
      <c r="V306" s="223"/>
      <c r="W306" s="202"/>
      <c r="X306" s="202"/>
      <c r="Y306" s="202"/>
      <c r="Z306" s="202"/>
      <c r="AA306" s="201"/>
      <c r="AB306" s="201"/>
      <c r="AC306" s="201"/>
      <c r="AD306" s="201"/>
      <c r="AE306" s="201"/>
      <c r="AF306" s="201"/>
      <c r="AG306" s="201"/>
      <c r="AH306" s="201"/>
      <c r="AI306" s="201"/>
      <c r="AJ306" s="201"/>
      <c r="AK306" s="201"/>
      <c r="AL306" s="201"/>
      <c r="AM306" s="201"/>
      <c r="AN306" s="201"/>
      <c r="AO306" s="201"/>
      <c r="AP306" s="201"/>
      <c r="AQ306" s="201"/>
      <c r="AR306" s="201"/>
      <c r="AS306" s="201"/>
      <c r="AT306" s="201"/>
      <c r="AU306" s="201"/>
      <c r="AV306" s="201"/>
      <c r="AW306" s="201"/>
      <c r="AX306" s="201"/>
      <c r="AY306" s="201"/>
      <c r="AZ306" s="201"/>
      <c r="BA306" s="201"/>
      <c r="BB306" s="201"/>
      <c r="BC306" s="201"/>
      <c r="BD306" s="201"/>
      <c r="BE306" s="201"/>
      <c r="BF306" s="201"/>
      <c r="BG306" s="201"/>
      <c r="BH306" s="201"/>
      <c r="BI306" s="201"/>
      <c r="BJ306" s="201"/>
      <c r="BK306" s="201"/>
      <c r="BL306" s="201"/>
      <c r="BM306" s="201"/>
      <c r="BN306" s="201"/>
      <c r="BO306" s="201"/>
      <c r="BP306" s="201"/>
      <c r="BQ306" s="201"/>
      <c r="BR306" s="201"/>
      <c r="BS306" s="201"/>
      <c r="BT306" s="201"/>
      <c r="BU306" s="201"/>
      <c r="BV306" s="201"/>
      <c r="BW306" s="201"/>
      <c r="BX306" s="201"/>
      <c r="BY306" s="201"/>
      <c r="BZ306" s="201"/>
      <c r="CA306" s="201"/>
      <c r="CB306" s="201"/>
      <c r="CC306" s="201"/>
      <c r="CD306" s="201"/>
      <c r="CE306" s="201"/>
      <c r="CF306" s="201"/>
      <c r="CG306" s="201"/>
      <c r="CH306" s="201"/>
      <c r="CI306" s="201"/>
      <c r="CJ306" s="201"/>
      <c r="CK306" s="201"/>
      <c r="CL306" s="201"/>
      <c r="CM306" s="201"/>
      <c r="CN306" s="201"/>
      <c r="CO306" s="201"/>
      <c r="CP306" s="201"/>
      <c r="CQ306" s="201"/>
      <c r="CR306" s="201"/>
      <c r="CS306" s="201"/>
      <c r="CT306" s="201"/>
      <c r="CU306" s="201"/>
      <c r="CV306" s="201"/>
      <c r="CW306" s="201"/>
      <c r="CX306" s="201"/>
      <c r="CY306" s="201"/>
      <c r="CZ306" s="201"/>
      <c r="DA306" s="201"/>
      <c r="DB306" s="201"/>
      <c r="DC306" s="201"/>
      <c r="DD306" s="201"/>
      <c r="DE306" s="201"/>
      <c r="DF306" s="201"/>
      <c r="DG306" s="201"/>
      <c r="DH306" s="201"/>
      <c r="DI306" s="201"/>
      <c r="DJ306" s="201"/>
      <c r="DK306" s="201"/>
      <c r="DL306" s="201"/>
      <c r="DM306" s="201"/>
      <c r="DN306" s="201"/>
      <c r="DO306" s="202"/>
      <c r="DP306" s="202"/>
      <c r="DQ306" s="202"/>
      <c r="DR306" s="202"/>
      <c r="DS306" s="202"/>
      <c r="DT306" s="202"/>
    </row>
    <row r="307" spans="1:124" s="224" customFormat="1" x14ac:dyDescent="0.2">
      <c r="A307" s="223"/>
      <c r="B307" s="223"/>
      <c r="C307" s="225"/>
      <c r="D307" s="226"/>
      <c r="E307" s="240"/>
      <c r="F307" s="240"/>
      <c r="G307" s="240"/>
      <c r="H307" s="240"/>
      <c r="I307" s="240"/>
      <c r="J307" s="241"/>
      <c r="K307" s="223"/>
      <c r="L307" s="223"/>
      <c r="M307" s="223"/>
      <c r="N307" s="223"/>
      <c r="O307" s="223"/>
      <c r="P307" s="223"/>
      <c r="Q307" s="223"/>
      <c r="R307" s="223"/>
      <c r="S307" s="223"/>
      <c r="T307" s="223"/>
      <c r="U307" s="223"/>
      <c r="V307" s="223"/>
      <c r="W307" s="202"/>
      <c r="X307" s="202"/>
      <c r="Y307" s="202"/>
      <c r="Z307" s="202"/>
      <c r="AA307" s="201"/>
      <c r="AB307" s="201"/>
      <c r="AC307" s="201"/>
      <c r="AD307" s="201"/>
      <c r="AE307" s="201"/>
      <c r="AF307" s="201"/>
      <c r="AG307" s="201"/>
      <c r="AH307" s="201"/>
      <c r="AI307" s="201"/>
      <c r="AJ307" s="201"/>
      <c r="AK307" s="201"/>
      <c r="AL307" s="201"/>
      <c r="AM307" s="201"/>
      <c r="AN307" s="201"/>
      <c r="AO307" s="201"/>
      <c r="AP307" s="201"/>
      <c r="AQ307" s="201"/>
      <c r="AR307" s="201"/>
      <c r="AS307" s="201"/>
      <c r="AT307" s="201"/>
      <c r="AU307" s="201"/>
      <c r="AV307" s="201"/>
      <c r="AW307" s="201"/>
      <c r="AX307" s="201"/>
      <c r="AY307" s="201"/>
      <c r="AZ307" s="201"/>
      <c r="BA307" s="201"/>
      <c r="BB307" s="201"/>
      <c r="BC307" s="201"/>
      <c r="BD307" s="201"/>
      <c r="BE307" s="201"/>
      <c r="BF307" s="201"/>
      <c r="BG307" s="201"/>
      <c r="BH307" s="201"/>
      <c r="BI307" s="201"/>
      <c r="BJ307" s="201"/>
      <c r="BK307" s="201"/>
      <c r="BL307" s="201"/>
      <c r="BM307" s="201"/>
      <c r="BN307" s="201"/>
      <c r="BO307" s="201"/>
      <c r="BP307" s="201"/>
      <c r="BQ307" s="201"/>
      <c r="BR307" s="201"/>
      <c r="BS307" s="201"/>
      <c r="BT307" s="201"/>
      <c r="BU307" s="201"/>
      <c r="BV307" s="201"/>
      <c r="BW307" s="201"/>
      <c r="BX307" s="201"/>
      <c r="BY307" s="201"/>
      <c r="BZ307" s="201"/>
      <c r="CA307" s="201"/>
      <c r="CB307" s="201"/>
      <c r="CC307" s="201"/>
      <c r="CD307" s="201"/>
      <c r="CE307" s="201"/>
      <c r="CF307" s="201"/>
      <c r="CG307" s="201"/>
      <c r="CH307" s="201"/>
      <c r="CI307" s="201"/>
      <c r="CJ307" s="201"/>
      <c r="CK307" s="201"/>
      <c r="CL307" s="201"/>
      <c r="CM307" s="201"/>
      <c r="CN307" s="201"/>
      <c r="CO307" s="201"/>
      <c r="CP307" s="201"/>
      <c r="CQ307" s="201"/>
      <c r="CR307" s="201"/>
      <c r="CS307" s="201"/>
      <c r="CT307" s="201"/>
      <c r="CU307" s="201"/>
      <c r="CV307" s="201"/>
      <c r="CW307" s="201"/>
      <c r="CX307" s="201"/>
      <c r="CY307" s="201"/>
      <c r="CZ307" s="201"/>
      <c r="DA307" s="201"/>
      <c r="DB307" s="201"/>
      <c r="DC307" s="201"/>
      <c r="DD307" s="201"/>
      <c r="DE307" s="201"/>
      <c r="DF307" s="201"/>
      <c r="DG307" s="201"/>
      <c r="DH307" s="201"/>
      <c r="DI307" s="201"/>
      <c r="DJ307" s="201"/>
      <c r="DK307" s="201"/>
      <c r="DL307" s="201"/>
      <c r="DM307" s="201"/>
      <c r="DN307" s="201"/>
      <c r="DO307" s="202"/>
      <c r="DP307" s="202"/>
      <c r="DQ307" s="202"/>
      <c r="DR307" s="202"/>
      <c r="DS307" s="202"/>
      <c r="DT307" s="202"/>
    </row>
    <row r="308" spans="1:124" s="224" customFormat="1" x14ac:dyDescent="0.2">
      <c r="A308" s="223"/>
      <c r="B308" s="223"/>
      <c r="C308" s="225"/>
      <c r="D308" s="226"/>
      <c r="E308" s="240"/>
      <c r="F308" s="240"/>
      <c r="G308" s="240"/>
      <c r="H308" s="240"/>
      <c r="I308" s="240"/>
      <c r="J308" s="241"/>
      <c r="K308" s="223"/>
      <c r="L308" s="223"/>
      <c r="M308" s="223"/>
      <c r="N308" s="223"/>
      <c r="O308" s="223"/>
      <c r="P308" s="223"/>
      <c r="Q308" s="223"/>
      <c r="R308" s="223"/>
      <c r="S308" s="223"/>
      <c r="T308" s="223"/>
      <c r="U308" s="223"/>
      <c r="V308" s="223"/>
      <c r="W308" s="202"/>
      <c r="X308" s="202"/>
      <c r="Y308" s="202"/>
      <c r="Z308" s="202"/>
      <c r="AA308" s="201"/>
      <c r="AB308" s="201"/>
      <c r="AC308" s="201"/>
      <c r="AD308" s="201"/>
      <c r="AE308" s="201"/>
      <c r="AF308" s="201"/>
      <c r="AG308" s="201"/>
      <c r="AH308" s="201"/>
      <c r="AI308" s="201"/>
      <c r="AJ308" s="201"/>
      <c r="AK308" s="201"/>
      <c r="AL308" s="201"/>
      <c r="AM308" s="201"/>
      <c r="AN308" s="201"/>
      <c r="AO308" s="201"/>
      <c r="AP308" s="201"/>
      <c r="AQ308" s="201"/>
      <c r="AR308" s="201"/>
      <c r="AS308" s="201"/>
      <c r="AT308" s="201"/>
      <c r="AU308" s="201"/>
      <c r="AV308" s="201"/>
      <c r="AW308" s="201"/>
      <c r="AX308" s="201"/>
      <c r="AY308" s="201"/>
      <c r="AZ308" s="201"/>
      <c r="BA308" s="201"/>
      <c r="BB308" s="201"/>
      <c r="BC308" s="201"/>
      <c r="BD308" s="201"/>
      <c r="BE308" s="201"/>
      <c r="BF308" s="201"/>
      <c r="BG308" s="201"/>
      <c r="BH308" s="201"/>
      <c r="BI308" s="201"/>
      <c r="BJ308" s="201"/>
      <c r="BK308" s="201"/>
      <c r="BL308" s="201"/>
      <c r="BM308" s="201"/>
      <c r="BN308" s="201"/>
      <c r="BO308" s="201"/>
      <c r="BP308" s="201"/>
      <c r="BQ308" s="201"/>
      <c r="BR308" s="201"/>
      <c r="BS308" s="201"/>
      <c r="BT308" s="201"/>
      <c r="BU308" s="201"/>
      <c r="BV308" s="201"/>
      <c r="BW308" s="201"/>
      <c r="BX308" s="201"/>
      <c r="BY308" s="201"/>
      <c r="BZ308" s="201"/>
      <c r="CA308" s="201"/>
      <c r="CB308" s="201"/>
      <c r="CC308" s="201"/>
      <c r="CD308" s="201"/>
      <c r="CE308" s="201"/>
      <c r="CF308" s="201"/>
      <c r="CG308" s="201"/>
      <c r="CH308" s="201"/>
      <c r="CI308" s="201"/>
      <c r="CJ308" s="201"/>
      <c r="CK308" s="201"/>
      <c r="CL308" s="201"/>
      <c r="CM308" s="201"/>
      <c r="CN308" s="201"/>
      <c r="CO308" s="201"/>
      <c r="CP308" s="201"/>
      <c r="CQ308" s="201"/>
      <c r="CR308" s="201"/>
      <c r="CS308" s="201"/>
      <c r="CT308" s="201"/>
      <c r="CU308" s="201"/>
      <c r="CV308" s="201"/>
      <c r="CW308" s="201"/>
      <c r="CX308" s="201"/>
      <c r="CY308" s="201"/>
      <c r="CZ308" s="201"/>
      <c r="DA308" s="201"/>
      <c r="DB308" s="201"/>
      <c r="DC308" s="201"/>
      <c r="DD308" s="201"/>
      <c r="DE308" s="201"/>
      <c r="DF308" s="201"/>
      <c r="DG308" s="201"/>
      <c r="DH308" s="201"/>
      <c r="DI308" s="201"/>
      <c r="DJ308" s="201"/>
      <c r="DK308" s="201"/>
      <c r="DL308" s="201"/>
      <c r="DM308" s="201"/>
      <c r="DN308" s="201"/>
      <c r="DO308" s="202"/>
      <c r="DP308" s="202"/>
      <c r="DQ308" s="202"/>
      <c r="DR308" s="202"/>
      <c r="DS308" s="202"/>
      <c r="DT308" s="202"/>
    </row>
    <row r="309" spans="1:124" s="224" customFormat="1" x14ac:dyDescent="0.2">
      <c r="A309" s="223"/>
      <c r="B309" s="223"/>
      <c r="C309" s="225"/>
      <c r="D309" s="226"/>
      <c r="E309" s="240"/>
      <c r="F309" s="240"/>
      <c r="G309" s="240"/>
      <c r="H309" s="240"/>
      <c r="I309" s="240"/>
      <c r="J309" s="241"/>
      <c r="K309" s="223"/>
      <c r="L309" s="223"/>
      <c r="M309" s="223"/>
      <c r="N309" s="223"/>
      <c r="O309" s="223"/>
      <c r="P309" s="223"/>
      <c r="Q309" s="223"/>
      <c r="R309" s="223"/>
      <c r="S309" s="223"/>
      <c r="T309" s="223"/>
      <c r="U309" s="223"/>
      <c r="V309" s="223"/>
      <c r="W309" s="202"/>
      <c r="X309" s="202"/>
      <c r="Y309" s="202"/>
      <c r="Z309" s="202"/>
      <c r="AA309" s="201"/>
      <c r="AB309" s="201"/>
      <c r="AC309" s="201"/>
      <c r="AD309" s="201"/>
      <c r="AE309" s="201"/>
      <c r="AF309" s="201"/>
      <c r="AG309" s="201"/>
      <c r="AH309" s="201"/>
      <c r="AI309" s="201"/>
      <c r="AJ309" s="201"/>
      <c r="AK309" s="201"/>
      <c r="AL309" s="201"/>
      <c r="AM309" s="201"/>
      <c r="AN309" s="201"/>
      <c r="AO309" s="201"/>
      <c r="AP309" s="201"/>
      <c r="AQ309" s="201"/>
      <c r="AR309" s="201"/>
      <c r="AS309" s="201"/>
      <c r="AT309" s="201"/>
      <c r="AU309" s="201"/>
      <c r="AV309" s="201"/>
      <c r="AW309" s="201"/>
      <c r="AX309" s="201"/>
      <c r="AY309" s="201"/>
      <c r="AZ309" s="201"/>
      <c r="BA309" s="201"/>
      <c r="BB309" s="201"/>
      <c r="BC309" s="201"/>
      <c r="BD309" s="201"/>
      <c r="BE309" s="201"/>
      <c r="BF309" s="201"/>
      <c r="BG309" s="201"/>
      <c r="BH309" s="201"/>
      <c r="BI309" s="201"/>
      <c r="BJ309" s="201"/>
      <c r="BK309" s="201"/>
      <c r="BL309" s="201"/>
      <c r="BM309" s="201"/>
      <c r="BN309" s="201"/>
      <c r="BO309" s="201"/>
      <c r="BP309" s="201"/>
      <c r="BQ309" s="201"/>
      <c r="BR309" s="201"/>
      <c r="BS309" s="201"/>
      <c r="BT309" s="201"/>
      <c r="BU309" s="201"/>
      <c r="BV309" s="201"/>
      <c r="BW309" s="201"/>
      <c r="BX309" s="201"/>
      <c r="BY309" s="201"/>
      <c r="BZ309" s="201"/>
      <c r="CA309" s="201"/>
      <c r="CB309" s="201"/>
      <c r="CC309" s="201"/>
      <c r="CD309" s="201"/>
      <c r="CE309" s="201"/>
      <c r="CF309" s="201"/>
      <c r="CG309" s="201"/>
      <c r="CH309" s="201"/>
      <c r="CI309" s="201"/>
      <c r="CJ309" s="201"/>
      <c r="CK309" s="201"/>
      <c r="CL309" s="201"/>
      <c r="CM309" s="201"/>
      <c r="CN309" s="201"/>
      <c r="CO309" s="201"/>
      <c r="CP309" s="201"/>
      <c r="CQ309" s="201"/>
      <c r="CR309" s="201"/>
      <c r="CS309" s="201"/>
      <c r="CT309" s="201"/>
      <c r="CU309" s="201"/>
      <c r="CV309" s="201"/>
      <c r="CW309" s="201"/>
      <c r="CX309" s="201"/>
      <c r="CY309" s="201"/>
      <c r="CZ309" s="201"/>
      <c r="DA309" s="201"/>
      <c r="DB309" s="201"/>
      <c r="DC309" s="201"/>
      <c r="DD309" s="201"/>
      <c r="DE309" s="201"/>
      <c r="DF309" s="201"/>
      <c r="DG309" s="201"/>
      <c r="DH309" s="201"/>
      <c r="DI309" s="201"/>
      <c r="DJ309" s="201"/>
      <c r="DK309" s="201"/>
      <c r="DL309" s="201"/>
      <c r="DM309" s="201"/>
      <c r="DN309" s="201"/>
      <c r="DO309" s="202"/>
      <c r="DP309" s="202"/>
      <c r="DQ309" s="202"/>
      <c r="DR309" s="202"/>
      <c r="DS309" s="202"/>
      <c r="DT309" s="202"/>
    </row>
    <row r="310" spans="1:124" s="224" customFormat="1" x14ac:dyDescent="0.2">
      <c r="A310" s="223"/>
      <c r="B310" s="223"/>
      <c r="C310" s="225"/>
      <c r="D310" s="226"/>
      <c r="E310" s="240"/>
      <c r="F310" s="240"/>
      <c r="G310" s="240"/>
      <c r="H310" s="240"/>
      <c r="I310" s="240"/>
      <c r="J310" s="241"/>
      <c r="K310" s="223"/>
      <c r="L310" s="223"/>
      <c r="M310" s="223"/>
      <c r="N310" s="223"/>
      <c r="O310" s="223"/>
      <c r="P310" s="223"/>
      <c r="Q310" s="223"/>
      <c r="R310" s="223"/>
      <c r="S310" s="223"/>
      <c r="T310" s="223"/>
      <c r="U310" s="223"/>
      <c r="V310" s="223"/>
      <c r="W310" s="202"/>
      <c r="X310" s="202"/>
      <c r="Y310" s="202"/>
      <c r="Z310" s="202"/>
      <c r="AA310" s="201"/>
      <c r="AB310" s="201"/>
      <c r="AC310" s="201"/>
      <c r="AD310" s="201"/>
      <c r="AE310" s="201"/>
      <c r="AF310" s="201"/>
      <c r="AG310" s="201"/>
      <c r="AH310" s="201"/>
      <c r="AI310" s="201"/>
      <c r="AJ310" s="201"/>
      <c r="AK310" s="201"/>
      <c r="AL310" s="201"/>
      <c r="AM310" s="201"/>
      <c r="AN310" s="201"/>
      <c r="AO310" s="201"/>
      <c r="AP310" s="201"/>
      <c r="AQ310" s="201"/>
      <c r="AR310" s="201"/>
      <c r="AS310" s="201"/>
      <c r="AT310" s="201"/>
      <c r="AU310" s="201"/>
      <c r="AV310" s="201"/>
      <c r="AW310" s="201"/>
      <c r="AX310" s="201"/>
      <c r="AY310" s="201"/>
      <c r="AZ310" s="201"/>
      <c r="BA310" s="201"/>
      <c r="BB310" s="201"/>
      <c r="BC310" s="201"/>
      <c r="BD310" s="201"/>
      <c r="BE310" s="201"/>
      <c r="BF310" s="201"/>
      <c r="BG310" s="201"/>
      <c r="BH310" s="201"/>
      <c r="BI310" s="201"/>
      <c r="BJ310" s="201"/>
      <c r="BK310" s="201"/>
      <c r="BL310" s="201"/>
      <c r="BM310" s="201"/>
      <c r="BN310" s="201"/>
      <c r="BO310" s="201"/>
      <c r="BP310" s="201"/>
      <c r="BQ310" s="201"/>
      <c r="BR310" s="201"/>
      <c r="BS310" s="201"/>
      <c r="BT310" s="201"/>
      <c r="BU310" s="201"/>
      <c r="BV310" s="201"/>
      <c r="BW310" s="201"/>
      <c r="BX310" s="201"/>
      <c r="BY310" s="201"/>
      <c r="BZ310" s="201"/>
      <c r="CA310" s="201"/>
      <c r="CB310" s="201"/>
      <c r="CC310" s="201"/>
      <c r="CD310" s="201"/>
      <c r="CE310" s="201"/>
      <c r="CF310" s="201"/>
      <c r="CG310" s="201"/>
      <c r="CH310" s="201"/>
      <c r="CI310" s="201"/>
      <c r="CJ310" s="201"/>
      <c r="CK310" s="201"/>
      <c r="CL310" s="201"/>
      <c r="CM310" s="201"/>
      <c r="CN310" s="201"/>
      <c r="CO310" s="201"/>
      <c r="CP310" s="201"/>
      <c r="CQ310" s="201"/>
      <c r="CR310" s="201"/>
      <c r="CS310" s="201"/>
      <c r="CT310" s="201"/>
      <c r="CU310" s="201"/>
      <c r="CV310" s="201"/>
      <c r="CW310" s="201"/>
      <c r="CX310" s="201"/>
      <c r="CY310" s="201"/>
      <c r="CZ310" s="201"/>
      <c r="DA310" s="201"/>
      <c r="DB310" s="201"/>
      <c r="DC310" s="201"/>
      <c r="DD310" s="201"/>
      <c r="DE310" s="201"/>
      <c r="DF310" s="201"/>
      <c r="DG310" s="201"/>
      <c r="DH310" s="201"/>
      <c r="DI310" s="201"/>
      <c r="DJ310" s="201"/>
      <c r="DK310" s="201"/>
      <c r="DL310" s="201"/>
      <c r="DM310" s="201"/>
      <c r="DN310" s="201"/>
      <c r="DO310" s="202"/>
      <c r="DP310" s="202"/>
      <c r="DQ310" s="202"/>
      <c r="DR310" s="202"/>
      <c r="DS310" s="202"/>
      <c r="DT310" s="202"/>
    </row>
    <row r="311" spans="1:124" s="224" customFormat="1" x14ac:dyDescent="0.2">
      <c r="A311" s="223"/>
      <c r="B311" s="223"/>
      <c r="C311" s="225"/>
      <c r="D311" s="226"/>
      <c r="E311" s="240"/>
      <c r="F311" s="240"/>
      <c r="G311" s="240"/>
      <c r="H311" s="240"/>
      <c r="I311" s="240"/>
      <c r="J311" s="241"/>
      <c r="K311" s="223"/>
      <c r="L311" s="223"/>
      <c r="M311" s="223"/>
      <c r="N311" s="223"/>
      <c r="O311" s="223"/>
      <c r="P311" s="223"/>
      <c r="Q311" s="223"/>
      <c r="R311" s="223"/>
      <c r="S311" s="223"/>
      <c r="T311" s="223"/>
      <c r="U311" s="223"/>
      <c r="V311" s="223"/>
      <c r="W311" s="202"/>
      <c r="X311" s="202"/>
      <c r="Y311" s="202"/>
      <c r="Z311" s="202"/>
      <c r="AA311" s="201"/>
      <c r="AB311" s="201"/>
      <c r="AC311" s="201"/>
      <c r="AD311" s="201"/>
      <c r="AE311" s="201"/>
      <c r="AF311" s="201"/>
      <c r="AG311" s="201"/>
      <c r="AH311" s="201"/>
      <c r="AI311" s="201"/>
      <c r="AJ311" s="201"/>
      <c r="AK311" s="201"/>
      <c r="AL311" s="201"/>
      <c r="AM311" s="201"/>
      <c r="AN311" s="201"/>
      <c r="AO311" s="201"/>
      <c r="AP311" s="201"/>
      <c r="AQ311" s="201"/>
      <c r="AR311" s="201"/>
      <c r="AS311" s="201"/>
      <c r="AT311" s="201"/>
      <c r="AU311" s="201"/>
      <c r="AV311" s="201"/>
      <c r="AW311" s="201"/>
      <c r="AX311" s="201"/>
      <c r="AY311" s="201"/>
      <c r="AZ311" s="201"/>
      <c r="BA311" s="201"/>
      <c r="BB311" s="201"/>
      <c r="BC311" s="201"/>
      <c r="BD311" s="201"/>
      <c r="BE311" s="201"/>
      <c r="BF311" s="201"/>
      <c r="BG311" s="201"/>
      <c r="BH311" s="201"/>
      <c r="BI311" s="201"/>
      <c r="BJ311" s="201"/>
      <c r="BK311" s="201"/>
      <c r="BL311" s="201"/>
      <c r="BM311" s="201"/>
      <c r="BN311" s="201"/>
      <c r="BO311" s="201"/>
      <c r="BP311" s="201"/>
      <c r="BQ311" s="201"/>
      <c r="BR311" s="201"/>
      <c r="BS311" s="201"/>
      <c r="BT311" s="201"/>
      <c r="BU311" s="201"/>
      <c r="BV311" s="201"/>
      <c r="BW311" s="201"/>
      <c r="BX311" s="201"/>
      <c r="BY311" s="201"/>
      <c r="BZ311" s="201"/>
      <c r="CA311" s="201"/>
      <c r="CB311" s="201"/>
      <c r="CC311" s="201"/>
      <c r="CD311" s="201"/>
      <c r="CE311" s="201"/>
      <c r="CF311" s="201"/>
      <c r="CG311" s="201"/>
      <c r="CH311" s="201"/>
      <c r="CI311" s="201"/>
      <c r="CJ311" s="201"/>
      <c r="CK311" s="201"/>
      <c r="CL311" s="201"/>
      <c r="CM311" s="201"/>
      <c r="CN311" s="201"/>
      <c r="CO311" s="201"/>
      <c r="CP311" s="201"/>
      <c r="CQ311" s="201"/>
      <c r="CR311" s="201"/>
      <c r="CS311" s="201"/>
      <c r="CT311" s="201"/>
      <c r="CU311" s="201"/>
      <c r="CV311" s="201"/>
      <c r="CW311" s="201"/>
      <c r="CX311" s="201"/>
      <c r="CY311" s="201"/>
      <c r="CZ311" s="201"/>
      <c r="DA311" s="201"/>
      <c r="DB311" s="201"/>
      <c r="DC311" s="201"/>
      <c r="DD311" s="201"/>
      <c r="DE311" s="201"/>
      <c r="DF311" s="201"/>
      <c r="DG311" s="201"/>
      <c r="DH311" s="201"/>
      <c r="DI311" s="201"/>
      <c r="DJ311" s="201"/>
      <c r="DK311" s="201"/>
      <c r="DL311" s="201"/>
      <c r="DM311" s="201"/>
      <c r="DN311" s="201"/>
      <c r="DO311" s="202"/>
      <c r="DP311" s="202"/>
      <c r="DQ311" s="202"/>
      <c r="DR311" s="202"/>
      <c r="DS311" s="202"/>
      <c r="DT311" s="202"/>
    </row>
    <row r="312" spans="1:124" s="224" customFormat="1" x14ac:dyDescent="0.2">
      <c r="A312" s="223"/>
      <c r="B312" s="223"/>
      <c r="C312" s="225"/>
      <c r="D312" s="226"/>
      <c r="E312" s="240"/>
      <c r="F312" s="240"/>
      <c r="G312" s="240"/>
      <c r="H312" s="240"/>
      <c r="I312" s="240"/>
      <c r="J312" s="241"/>
      <c r="K312" s="223"/>
      <c r="L312" s="223"/>
      <c r="M312" s="223"/>
      <c r="N312" s="223"/>
      <c r="O312" s="223"/>
      <c r="P312" s="223"/>
      <c r="Q312" s="223"/>
      <c r="R312" s="223"/>
      <c r="S312" s="223"/>
      <c r="T312" s="223"/>
      <c r="U312" s="223"/>
      <c r="V312" s="223"/>
      <c r="W312" s="202"/>
      <c r="X312" s="202"/>
      <c r="Y312" s="202"/>
      <c r="Z312" s="202"/>
      <c r="AA312" s="201"/>
      <c r="AB312" s="201"/>
      <c r="AC312" s="201"/>
      <c r="AD312" s="201"/>
      <c r="AE312" s="201"/>
      <c r="AF312" s="201"/>
      <c r="AG312" s="201"/>
      <c r="AH312" s="201"/>
      <c r="AI312" s="201"/>
      <c r="AJ312" s="201"/>
      <c r="AK312" s="201"/>
      <c r="AL312" s="201"/>
      <c r="AM312" s="201"/>
      <c r="AN312" s="201"/>
      <c r="AO312" s="201"/>
      <c r="AP312" s="201"/>
      <c r="AQ312" s="201"/>
      <c r="AR312" s="201"/>
      <c r="AS312" s="201"/>
      <c r="AT312" s="201"/>
      <c r="AU312" s="201"/>
      <c r="AV312" s="201"/>
      <c r="AW312" s="201"/>
      <c r="AX312" s="201"/>
      <c r="AY312" s="201"/>
      <c r="AZ312" s="201"/>
      <c r="BA312" s="201"/>
      <c r="BB312" s="201"/>
      <c r="BC312" s="201"/>
      <c r="BD312" s="201"/>
      <c r="BE312" s="201"/>
      <c r="BF312" s="201"/>
      <c r="BG312" s="201"/>
      <c r="BH312" s="201"/>
      <c r="BI312" s="201"/>
      <c r="BJ312" s="201"/>
      <c r="BK312" s="201"/>
      <c r="BL312" s="201"/>
      <c r="BM312" s="201"/>
      <c r="BN312" s="201"/>
      <c r="BO312" s="201"/>
      <c r="BP312" s="201"/>
      <c r="BQ312" s="201"/>
      <c r="BR312" s="201"/>
      <c r="BS312" s="201"/>
      <c r="BT312" s="201"/>
      <c r="BU312" s="201"/>
      <c r="BV312" s="201"/>
      <c r="BW312" s="201"/>
      <c r="BX312" s="201"/>
      <c r="BY312" s="201"/>
      <c r="BZ312" s="201"/>
      <c r="CA312" s="201"/>
      <c r="CB312" s="201"/>
      <c r="CC312" s="201"/>
      <c r="CD312" s="201"/>
      <c r="CE312" s="201"/>
      <c r="CF312" s="201"/>
      <c r="CG312" s="201"/>
      <c r="CH312" s="201"/>
      <c r="CI312" s="201"/>
      <c r="CJ312" s="201"/>
      <c r="CK312" s="201"/>
      <c r="CL312" s="201"/>
      <c r="CM312" s="201"/>
      <c r="CN312" s="201"/>
      <c r="CO312" s="201"/>
      <c r="CP312" s="201"/>
      <c r="CQ312" s="201"/>
      <c r="CR312" s="201"/>
      <c r="CS312" s="201"/>
      <c r="CT312" s="201"/>
      <c r="CU312" s="201"/>
      <c r="CV312" s="201"/>
      <c r="CW312" s="201"/>
      <c r="CX312" s="201"/>
      <c r="CY312" s="201"/>
      <c r="CZ312" s="201"/>
      <c r="DA312" s="201"/>
      <c r="DB312" s="201"/>
      <c r="DC312" s="201"/>
      <c r="DD312" s="201"/>
      <c r="DE312" s="201"/>
      <c r="DF312" s="201"/>
      <c r="DG312" s="201"/>
      <c r="DH312" s="201"/>
      <c r="DI312" s="201"/>
      <c r="DJ312" s="201"/>
      <c r="DK312" s="201"/>
      <c r="DL312" s="201"/>
      <c r="DM312" s="201"/>
      <c r="DN312" s="201"/>
      <c r="DO312" s="202"/>
      <c r="DP312" s="202"/>
      <c r="DQ312" s="202"/>
      <c r="DR312" s="202"/>
      <c r="DS312" s="202"/>
      <c r="DT312" s="202"/>
    </row>
    <row r="313" spans="1:124" s="224" customFormat="1" x14ac:dyDescent="0.2">
      <c r="A313" s="223"/>
      <c r="B313" s="223"/>
      <c r="C313" s="225"/>
      <c r="D313" s="226"/>
      <c r="E313" s="240"/>
      <c r="F313" s="240"/>
      <c r="G313" s="240"/>
      <c r="H313" s="240"/>
      <c r="I313" s="240"/>
      <c r="J313" s="241"/>
      <c r="K313" s="223"/>
      <c r="L313" s="223"/>
      <c r="M313" s="223"/>
      <c r="N313" s="223"/>
      <c r="O313" s="223"/>
      <c r="P313" s="223"/>
      <c r="Q313" s="223"/>
      <c r="R313" s="223"/>
      <c r="S313" s="223"/>
      <c r="T313" s="223"/>
      <c r="U313" s="223"/>
      <c r="V313" s="223"/>
      <c r="W313" s="202"/>
      <c r="X313" s="202"/>
      <c r="Y313" s="202"/>
      <c r="Z313" s="202"/>
      <c r="AA313" s="201"/>
      <c r="AB313" s="201"/>
      <c r="AC313" s="201"/>
      <c r="AD313" s="201"/>
      <c r="AE313" s="201"/>
      <c r="AF313" s="201"/>
      <c r="AG313" s="201"/>
      <c r="AH313" s="201"/>
      <c r="AI313" s="201"/>
      <c r="AJ313" s="201"/>
      <c r="AK313" s="201"/>
      <c r="AL313" s="201"/>
      <c r="AM313" s="201"/>
      <c r="AN313" s="201"/>
      <c r="AO313" s="201"/>
      <c r="AP313" s="201"/>
      <c r="AQ313" s="201"/>
      <c r="AR313" s="201"/>
      <c r="AS313" s="201"/>
      <c r="AT313" s="201"/>
      <c r="AU313" s="201"/>
      <c r="AV313" s="201"/>
      <c r="AW313" s="201"/>
      <c r="AX313" s="201"/>
      <c r="AY313" s="201"/>
      <c r="AZ313" s="201"/>
      <c r="BA313" s="201"/>
      <c r="BB313" s="201"/>
      <c r="BC313" s="201"/>
      <c r="BD313" s="201"/>
      <c r="BE313" s="201"/>
      <c r="BF313" s="201"/>
      <c r="BG313" s="201"/>
      <c r="BH313" s="201"/>
      <c r="BI313" s="201"/>
      <c r="BJ313" s="201"/>
      <c r="BK313" s="201"/>
      <c r="BL313" s="201"/>
      <c r="BM313" s="201"/>
      <c r="BN313" s="201"/>
      <c r="BO313" s="201"/>
      <c r="BP313" s="201"/>
      <c r="BQ313" s="201"/>
      <c r="BR313" s="201"/>
      <c r="BS313" s="201"/>
      <c r="BT313" s="201"/>
      <c r="BU313" s="201"/>
      <c r="BV313" s="201"/>
      <c r="BW313" s="201"/>
      <c r="BX313" s="201"/>
      <c r="BY313" s="201"/>
      <c r="BZ313" s="201"/>
      <c r="CA313" s="201"/>
      <c r="CB313" s="201"/>
      <c r="CC313" s="201"/>
      <c r="CD313" s="201"/>
      <c r="CE313" s="201"/>
      <c r="CF313" s="201"/>
      <c r="CG313" s="201"/>
      <c r="CH313" s="201"/>
      <c r="CI313" s="201"/>
      <c r="CJ313" s="201"/>
      <c r="CK313" s="201"/>
      <c r="CL313" s="201"/>
      <c r="CM313" s="201"/>
      <c r="CN313" s="201"/>
      <c r="CO313" s="201"/>
      <c r="CP313" s="201"/>
      <c r="CQ313" s="201"/>
      <c r="CR313" s="201"/>
      <c r="CS313" s="201"/>
      <c r="CT313" s="201"/>
      <c r="CU313" s="201"/>
      <c r="CV313" s="201"/>
      <c r="CW313" s="201"/>
      <c r="CX313" s="201"/>
      <c r="CY313" s="201"/>
      <c r="CZ313" s="201"/>
      <c r="DA313" s="201"/>
      <c r="DB313" s="201"/>
      <c r="DC313" s="201"/>
      <c r="DD313" s="201"/>
      <c r="DE313" s="201"/>
      <c r="DF313" s="201"/>
      <c r="DG313" s="201"/>
      <c r="DH313" s="201"/>
      <c r="DI313" s="201"/>
      <c r="DJ313" s="201"/>
      <c r="DK313" s="201"/>
      <c r="DL313" s="201"/>
      <c r="DM313" s="201"/>
      <c r="DN313" s="201"/>
      <c r="DO313" s="202"/>
      <c r="DP313" s="202"/>
      <c r="DQ313" s="202"/>
      <c r="DR313" s="202"/>
      <c r="DS313" s="202"/>
      <c r="DT313" s="202"/>
    </row>
    <row r="314" spans="1:124" s="224" customFormat="1" x14ac:dyDescent="0.2">
      <c r="A314" s="223"/>
      <c r="B314" s="223"/>
      <c r="C314" s="225"/>
      <c r="D314" s="226"/>
      <c r="E314" s="240"/>
      <c r="F314" s="240"/>
      <c r="G314" s="240"/>
      <c r="H314" s="240"/>
      <c r="I314" s="240"/>
      <c r="J314" s="241"/>
      <c r="K314" s="223"/>
      <c r="L314" s="223"/>
      <c r="M314" s="223"/>
      <c r="N314" s="223"/>
      <c r="O314" s="223"/>
      <c r="P314" s="223"/>
      <c r="Q314" s="223"/>
      <c r="R314" s="223"/>
      <c r="S314" s="223"/>
      <c r="T314" s="223"/>
      <c r="U314" s="223"/>
      <c r="V314" s="223"/>
      <c r="W314" s="202"/>
      <c r="X314" s="202"/>
      <c r="Y314" s="202"/>
      <c r="Z314" s="202"/>
      <c r="AA314" s="201"/>
      <c r="AB314" s="201"/>
      <c r="AC314" s="201"/>
      <c r="AD314" s="201"/>
      <c r="AE314" s="201"/>
      <c r="AF314" s="201"/>
      <c r="AG314" s="201"/>
      <c r="AH314" s="201"/>
      <c r="AI314" s="201"/>
      <c r="AJ314" s="201"/>
      <c r="AK314" s="201"/>
      <c r="AL314" s="201"/>
      <c r="AM314" s="201"/>
      <c r="AN314" s="201"/>
      <c r="AO314" s="201"/>
      <c r="AP314" s="201"/>
      <c r="AQ314" s="201"/>
      <c r="AR314" s="201"/>
      <c r="AS314" s="201"/>
      <c r="AT314" s="201"/>
      <c r="AU314" s="201"/>
      <c r="AV314" s="201"/>
      <c r="AW314" s="201"/>
      <c r="AX314" s="201"/>
      <c r="AY314" s="201"/>
      <c r="AZ314" s="201"/>
      <c r="BA314" s="201"/>
      <c r="BB314" s="201"/>
      <c r="BC314" s="201"/>
      <c r="BD314" s="201"/>
      <c r="BE314" s="201"/>
      <c r="BF314" s="201"/>
      <c r="BG314" s="201"/>
      <c r="BH314" s="201"/>
      <c r="BI314" s="201"/>
      <c r="BJ314" s="201"/>
      <c r="BK314" s="201"/>
      <c r="BL314" s="201"/>
      <c r="BM314" s="201"/>
      <c r="BN314" s="201"/>
      <c r="BO314" s="201"/>
      <c r="BP314" s="201"/>
      <c r="BQ314" s="201"/>
      <c r="BR314" s="201"/>
      <c r="BS314" s="201"/>
      <c r="BT314" s="201"/>
      <c r="BU314" s="201"/>
      <c r="BV314" s="201"/>
      <c r="BW314" s="201"/>
      <c r="BX314" s="201"/>
      <c r="BY314" s="201"/>
      <c r="BZ314" s="201"/>
      <c r="CA314" s="201"/>
      <c r="CB314" s="201"/>
      <c r="CC314" s="201"/>
      <c r="CD314" s="201"/>
      <c r="CE314" s="201"/>
      <c r="CF314" s="201"/>
      <c r="CG314" s="201"/>
      <c r="CH314" s="201"/>
      <c r="CI314" s="201"/>
      <c r="CJ314" s="201"/>
      <c r="CK314" s="201"/>
      <c r="CL314" s="201"/>
      <c r="CM314" s="201"/>
      <c r="CN314" s="201"/>
      <c r="CO314" s="201"/>
      <c r="CP314" s="201"/>
      <c r="CQ314" s="201"/>
      <c r="CR314" s="201"/>
      <c r="CS314" s="201"/>
      <c r="CT314" s="201"/>
      <c r="CU314" s="201"/>
      <c r="CV314" s="201"/>
      <c r="CW314" s="201"/>
      <c r="CX314" s="201"/>
      <c r="CY314" s="201"/>
      <c r="CZ314" s="201"/>
      <c r="DA314" s="201"/>
      <c r="DB314" s="201"/>
      <c r="DC314" s="201"/>
      <c r="DD314" s="201"/>
      <c r="DE314" s="201"/>
      <c r="DF314" s="201"/>
      <c r="DG314" s="201"/>
      <c r="DH314" s="201"/>
      <c r="DI314" s="201"/>
      <c r="DJ314" s="201"/>
      <c r="DK314" s="201"/>
      <c r="DL314" s="201"/>
      <c r="DM314" s="201"/>
      <c r="DN314" s="201"/>
      <c r="DO314" s="202"/>
      <c r="DP314" s="202"/>
      <c r="DQ314" s="202"/>
      <c r="DR314" s="202"/>
      <c r="DS314" s="202"/>
      <c r="DT314" s="202"/>
    </row>
    <row r="315" spans="1:124" s="224" customFormat="1" x14ac:dyDescent="0.2">
      <c r="A315" s="223"/>
      <c r="B315" s="223"/>
      <c r="C315" s="225"/>
      <c r="D315" s="226"/>
      <c r="E315" s="240"/>
      <c r="F315" s="240"/>
      <c r="G315" s="240"/>
      <c r="H315" s="240"/>
      <c r="I315" s="240"/>
      <c r="J315" s="241"/>
      <c r="K315" s="223"/>
      <c r="L315" s="223"/>
      <c r="M315" s="223"/>
      <c r="N315" s="223"/>
      <c r="O315" s="223"/>
      <c r="P315" s="223"/>
      <c r="Q315" s="223"/>
      <c r="R315" s="223"/>
      <c r="S315" s="223"/>
      <c r="T315" s="223"/>
      <c r="U315" s="223"/>
      <c r="V315" s="223"/>
      <c r="W315" s="202"/>
      <c r="X315" s="202"/>
      <c r="Y315" s="202"/>
      <c r="Z315" s="202"/>
      <c r="AA315" s="201"/>
      <c r="AB315" s="201"/>
      <c r="AC315" s="201"/>
      <c r="AD315" s="201"/>
      <c r="AE315" s="201"/>
      <c r="AF315" s="201"/>
      <c r="AG315" s="201"/>
      <c r="AH315" s="201"/>
      <c r="AI315" s="201"/>
      <c r="AJ315" s="201"/>
      <c r="AK315" s="201"/>
      <c r="AL315" s="201"/>
      <c r="AM315" s="201"/>
      <c r="AN315" s="201"/>
      <c r="AO315" s="201"/>
      <c r="AP315" s="201"/>
      <c r="AQ315" s="201"/>
      <c r="AR315" s="201"/>
      <c r="AS315" s="201"/>
      <c r="AT315" s="201"/>
      <c r="AU315" s="201"/>
      <c r="AV315" s="201"/>
      <c r="AW315" s="201"/>
      <c r="AX315" s="201"/>
      <c r="AY315" s="201"/>
      <c r="AZ315" s="201"/>
      <c r="BA315" s="201"/>
      <c r="BB315" s="201"/>
      <c r="BC315" s="201"/>
      <c r="BD315" s="201"/>
      <c r="BE315" s="201"/>
      <c r="BF315" s="201"/>
      <c r="BG315" s="201"/>
      <c r="BH315" s="201"/>
      <c r="BI315" s="201"/>
      <c r="BJ315" s="201"/>
      <c r="BK315" s="201"/>
      <c r="BL315" s="201"/>
      <c r="BM315" s="201"/>
      <c r="BN315" s="201"/>
      <c r="BO315" s="201"/>
      <c r="BP315" s="201"/>
      <c r="BQ315" s="201"/>
      <c r="BR315" s="201"/>
      <c r="BS315" s="201"/>
      <c r="BT315" s="201"/>
      <c r="BU315" s="201"/>
      <c r="BV315" s="201"/>
      <c r="BW315" s="201"/>
      <c r="BX315" s="201"/>
      <c r="BY315" s="201"/>
      <c r="BZ315" s="201"/>
      <c r="CA315" s="201"/>
      <c r="CB315" s="201"/>
      <c r="CC315" s="201"/>
      <c r="CD315" s="201"/>
      <c r="CE315" s="201"/>
      <c r="CF315" s="201"/>
      <c r="CG315" s="201"/>
      <c r="CH315" s="201"/>
      <c r="CI315" s="201"/>
      <c r="CJ315" s="201"/>
      <c r="CK315" s="201"/>
      <c r="CL315" s="201"/>
      <c r="CM315" s="201"/>
      <c r="CN315" s="201"/>
      <c r="CO315" s="201"/>
      <c r="CP315" s="201"/>
      <c r="CQ315" s="201"/>
      <c r="CR315" s="201"/>
      <c r="CS315" s="201"/>
      <c r="CT315" s="201"/>
      <c r="CU315" s="201"/>
      <c r="CV315" s="201"/>
      <c r="CW315" s="201"/>
      <c r="CX315" s="201"/>
      <c r="CY315" s="201"/>
      <c r="CZ315" s="201"/>
      <c r="DA315" s="201"/>
      <c r="DB315" s="201"/>
      <c r="DC315" s="201"/>
      <c r="DD315" s="201"/>
      <c r="DE315" s="201"/>
      <c r="DF315" s="201"/>
      <c r="DG315" s="201"/>
      <c r="DH315" s="201"/>
      <c r="DI315" s="201"/>
      <c r="DJ315" s="201"/>
      <c r="DK315" s="201"/>
      <c r="DL315" s="201"/>
      <c r="DM315" s="201"/>
      <c r="DN315" s="201"/>
      <c r="DO315" s="202"/>
      <c r="DP315" s="202"/>
      <c r="DQ315" s="202"/>
      <c r="DR315" s="202"/>
      <c r="DS315" s="202"/>
      <c r="DT315" s="202"/>
    </row>
    <row r="316" spans="1:124" s="224" customFormat="1" x14ac:dyDescent="0.2">
      <c r="A316" s="223"/>
      <c r="B316" s="223"/>
      <c r="C316" s="225"/>
      <c r="D316" s="226"/>
      <c r="E316" s="240"/>
      <c r="F316" s="240"/>
      <c r="G316" s="240"/>
      <c r="H316" s="240"/>
      <c r="I316" s="240"/>
      <c r="J316" s="241"/>
      <c r="K316" s="223"/>
      <c r="L316" s="223"/>
      <c r="M316" s="223"/>
      <c r="N316" s="223"/>
      <c r="O316" s="223"/>
      <c r="P316" s="223"/>
      <c r="Q316" s="223"/>
      <c r="R316" s="223"/>
      <c r="S316" s="223"/>
      <c r="T316" s="223"/>
      <c r="U316" s="223"/>
      <c r="V316" s="223"/>
      <c r="W316" s="202"/>
      <c r="X316" s="202"/>
      <c r="Y316" s="202"/>
      <c r="Z316" s="202"/>
      <c r="AA316" s="201"/>
      <c r="AB316" s="201"/>
      <c r="AC316" s="201"/>
      <c r="AD316" s="201"/>
      <c r="AE316" s="201"/>
      <c r="AF316" s="201"/>
      <c r="AG316" s="201"/>
      <c r="AH316" s="201"/>
      <c r="AI316" s="201"/>
      <c r="AJ316" s="201"/>
      <c r="AK316" s="201"/>
      <c r="AL316" s="201"/>
      <c r="AM316" s="201"/>
      <c r="AN316" s="201"/>
      <c r="AO316" s="201"/>
      <c r="AP316" s="201"/>
      <c r="AQ316" s="201"/>
      <c r="AR316" s="201"/>
      <c r="AS316" s="201"/>
      <c r="AT316" s="201"/>
      <c r="AU316" s="201"/>
      <c r="AV316" s="201"/>
      <c r="AW316" s="201"/>
      <c r="AX316" s="201"/>
      <c r="AY316" s="201"/>
      <c r="AZ316" s="201"/>
      <c r="BA316" s="201"/>
      <c r="BB316" s="201"/>
      <c r="BC316" s="201"/>
      <c r="BD316" s="201"/>
      <c r="BE316" s="201"/>
      <c r="BF316" s="201"/>
      <c r="BG316" s="201"/>
      <c r="BH316" s="201"/>
      <c r="BI316" s="201"/>
      <c r="BJ316" s="201"/>
      <c r="BK316" s="201"/>
      <c r="BL316" s="201"/>
      <c r="BM316" s="201"/>
      <c r="BN316" s="201"/>
      <c r="BO316" s="201"/>
      <c r="BP316" s="201"/>
      <c r="BQ316" s="201"/>
      <c r="BR316" s="201"/>
      <c r="BS316" s="201"/>
      <c r="BT316" s="201"/>
      <c r="BU316" s="201"/>
      <c r="BV316" s="201"/>
      <c r="BW316" s="201"/>
      <c r="BX316" s="201"/>
      <c r="BY316" s="201"/>
      <c r="BZ316" s="201"/>
      <c r="CA316" s="201"/>
      <c r="CB316" s="201"/>
      <c r="CC316" s="201"/>
      <c r="CD316" s="201"/>
      <c r="CE316" s="201"/>
      <c r="CF316" s="201"/>
      <c r="CG316" s="201"/>
      <c r="CH316" s="201"/>
      <c r="CI316" s="201"/>
      <c r="CJ316" s="201"/>
      <c r="CK316" s="201"/>
      <c r="CL316" s="201"/>
      <c r="CM316" s="201"/>
      <c r="CN316" s="201"/>
      <c r="CO316" s="201"/>
      <c r="CP316" s="201"/>
      <c r="CQ316" s="201"/>
      <c r="CR316" s="201"/>
      <c r="CS316" s="201"/>
      <c r="CT316" s="201"/>
      <c r="CU316" s="201"/>
      <c r="CV316" s="201"/>
      <c r="CW316" s="201"/>
      <c r="CX316" s="201"/>
      <c r="CY316" s="201"/>
      <c r="CZ316" s="201"/>
      <c r="DA316" s="201"/>
      <c r="DB316" s="201"/>
      <c r="DC316" s="201"/>
      <c r="DD316" s="201"/>
      <c r="DE316" s="201"/>
      <c r="DF316" s="201"/>
      <c r="DG316" s="201"/>
      <c r="DH316" s="201"/>
      <c r="DI316" s="201"/>
      <c r="DJ316" s="201"/>
      <c r="DK316" s="201"/>
      <c r="DL316" s="201"/>
      <c r="DM316" s="201"/>
      <c r="DN316" s="201"/>
      <c r="DO316" s="202"/>
      <c r="DP316" s="202"/>
      <c r="DQ316" s="202"/>
      <c r="DR316" s="202"/>
      <c r="DS316" s="202"/>
      <c r="DT316" s="202"/>
    </row>
    <row r="317" spans="1:124" s="224" customFormat="1" x14ac:dyDescent="0.2">
      <c r="A317" s="223"/>
      <c r="B317" s="223"/>
      <c r="C317" s="225"/>
      <c r="D317" s="226"/>
      <c r="E317" s="240"/>
      <c r="F317" s="240"/>
      <c r="G317" s="240"/>
      <c r="H317" s="240"/>
      <c r="I317" s="240"/>
      <c r="J317" s="241"/>
      <c r="K317" s="223"/>
      <c r="L317" s="223"/>
      <c r="M317" s="223"/>
      <c r="N317" s="223"/>
      <c r="O317" s="223"/>
      <c r="P317" s="223"/>
      <c r="Q317" s="223"/>
      <c r="R317" s="223"/>
      <c r="S317" s="223"/>
      <c r="T317" s="223"/>
      <c r="U317" s="223"/>
      <c r="V317" s="223"/>
      <c r="W317" s="202"/>
      <c r="X317" s="202"/>
      <c r="Y317" s="202"/>
      <c r="Z317" s="202"/>
      <c r="AA317" s="201"/>
      <c r="AB317" s="201"/>
      <c r="AC317" s="201"/>
      <c r="AD317" s="201"/>
      <c r="AE317" s="201"/>
      <c r="AF317" s="201"/>
      <c r="AG317" s="201"/>
      <c r="AH317" s="201"/>
      <c r="AI317" s="201"/>
      <c r="AJ317" s="201"/>
      <c r="AK317" s="201"/>
      <c r="AL317" s="201"/>
      <c r="AM317" s="201"/>
      <c r="AN317" s="201"/>
      <c r="AO317" s="201"/>
      <c r="AP317" s="201"/>
      <c r="AQ317" s="201"/>
      <c r="AR317" s="201"/>
      <c r="AS317" s="201"/>
      <c r="AT317" s="201"/>
      <c r="AU317" s="201"/>
      <c r="AV317" s="201"/>
      <c r="AW317" s="201"/>
      <c r="AX317" s="201"/>
      <c r="AY317" s="201"/>
      <c r="AZ317" s="201"/>
      <c r="BA317" s="201"/>
      <c r="BB317" s="201"/>
      <c r="BC317" s="201"/>
      <c r="BD317" s="201"/>
      <c r="BE317" s="201"/>
      <c r="BF317" s="201"/>
      <c r="BG317" s="201"/>
      <c r="BH317" s="201"/>
      <c r="BI317" s="201"/>
      <c r="BJ317" s="201"/>
      <c r="BK317" s="201"/>
      <c r="BL317" s="201"/>
      <c r="BM317" s="201"/>
      <c r="BN317" s="201"/>
      <c r="BO317" s="201"/>
      <c r="BP317" s="201"/>
      <c r="BQ317" s="201"/>
      <c r="BR317" s="201"/>
      <c r="BS317" s="201"/>
      <c r="BT317" s="201"/>
      <c r="BU317" s="201"/>
      <c r="BV317" s="201"/>
      <c r="BW317" s="201"/>
      <c r="BX317" s="201"/>
      <c r="BY317" s="201"/>
      <c r="BZ317" s="201"/>
      <c r="CA317" s="201"/>
      <c r="CB317" s="201"/>
      <c r="CC317" s="201"/>
      <c r="CD317" s="201"/>
      <c r="CE317" s="201"/>
      <c r="CF317" s="201"/>
      <c r="CG317" s="201"/>
      <c r="CH317" s="201"/>
      <c r="CI317" s="201"/>
      <c r="CJ317" s="201"/>
      <c r="CK317" s="201"/>
      <c r="CL317" s="201"/>
      <c r="CM317" s="201"/>
      <c r="CN317" s="201"/>
      <c r="CO317" s="201"/>
      <c r="CP317" s="201"/>
      <c r="CQ317" s="201"/>
      <c r="CR317" s="201"/>
      <c r="CS317" s="201"/>
      <c r="CT317" s="201"/>
      <c r="CU317" s="201"/>
      <c r="CV317" s="201"/>
      <c r="CW317" s="201"/>
      <c r="CX317" s="201"/>
      <c r="CY317" s="201"/>
      <c r="CZ317" s="201"/>
      <c r="DA317" s="201"/>
      <c r="DB317" s="201"/>
      <c r="DC317" s="201"/>
      <c r="DD317" s="201"/>
      <c r="DE317" s="201"/>
      <c r="DF317" s="201"/>
      <c r="DG317" s="201"/>
      <c r="DH317" s="201"/>
      <c r="DI317" s="201"/>
      <c r="DJ317" s="201"/>
      <c r="DK317" s="201"/>
      <c r="DL317" s="201"/>
      <c r="DM317" s="201"/>
      <c r="DN317" s="201"/>
      <c r="DO317" s="202"/>
      <c r="DP317" s="202"/>
      <c r="DQ317" s="202"/>
      <c r="DR317" s="202"/>
      <c r="DS317" s="202"/>
      <c r="DT317" s="202"/>
    </row>
    <row r="318" spans="1:124" s="224" customFormat="1" x14ac:dyDescent="0.2">
      <c r="A318" s="223"/>
      <c r="B318" s="223"/>
      <c r="C318" s="225"/>
      <c r="D318" s="226"/>
      <c r="E318" s="240"/>
      <c r="F318" s="240"/>
      <c r="G318" s="240"/>
      <c r="H318" s="240"/>
      <c r="I318" s="240"/>
      <c r="J318" s="241"/>
      <c r="K318" s="223"/>
      <c r="L318" s="223"/>
      <c r="M318" s="223"/>
      <c r="N318" s="223"/>
      <c r="O318" s="223"/>
      <c r="P318" s="223"/>
      <c r="Q318" s="223"/>
      <c r="R318" s="223"/>
      <c r="S318" s="223"/>
      <c r="T318" s="223"/>
      <c r="U318" s="223"/>
      <c r="V318" s="223"/>
      <c r="W318" s="202"/>
      <c r="X318" s="202"/>
      <c r="Y318" s="202"/>
      <c r="Z318" s="202"/>
      <c r="AA318" s="201"/>
      <c r="AB318" s="201"/>
      <c r="AC318" s="201"/>
      <c r="AD318" s="201"/>
      <c r="AE318" s="201"/>
      <c r="AF318" s="201"/>
      <c r="AG318" s="201"/>
      <c r="AH318" s="201"/>
      <c r="AI318" s="201"/>
      <c r="AJ318" s="201"/>
      <c r="AK318" s="201"/>
      <c r="AL318" s="201"/>
      <c r="AM318" s="201"/>
      <c r="AN318" s="201"/>
      <c r="AO318" s="201"/>
      <c r="AP318" s="201"/>
      <c r="AQ318" s="201"/>
      <c r="AR318" s="201"/>
      <c r="AS318" s="201"/>
      <c r="AT318" s="201"/>
      <c r="AU318" s="201"/>
      <c r="AV318" s="201"/>
      <c r="AW318" s="201"/>
      <c r="AX318" s="201"/>
      <c r="AY318" s="201"/>
      <c r="AZ318" s="201"/>
      <c r="BA318" s="201"/>
      <c r="BB318" s="201"/>
      <c r="BC318" s="201"/>
      <c r="BD318" s="201"/>
      <c r="BE318" s="201"/>
      <c r="BF318" s="201"/>
      <c r="BG318" s="201"/>
      <c r="BH318" s="201"/>
      <c r="BI318" s="201"/>
      <c r="BJ318" s="201"/>
      <c r="BK318" s="201"/>
      <c r="BL318" s="201"/>
      <c r="BM318" s="201"/>
      <c r="BN318" s="201"/>
      <c r="BO318" s="201"/>
      <c r="BP318" s="201"/>
      <c r="BQ318" s="201"/>
      <c r="BR318" s="201"/>
      <c r="BS318" s="201"/>
      <c r="BT318" s="201"/>
      <c r="BU318" s="201"/>
      <c r="BV318" s="201"/>
      <c r="BW318" s="201"/>
      <c r="BX318" s="201"/>
      <c r="BY318" s="201"/>
      <c r="BZ318" s="201"/>
      <c r="CA318" s="201"/>
      <c r="CB318" s="201"/>
      <c r="CC318" s="201"/>
      <c r="CD318" s="201"/>
      <c r="CE318" s="201"/>
      <c r="CF318" s="201"/>
      <c r="CG318" s="201"/>
      <c r="CH318" s="201"/>
      <c r="CI318" s="201"/>
      <c r="CJ318" s="201"/>
      <c r="CK318" s="201"/>
      <c r="CL318" s="201"/>
      <c r="CM318" s="201"/>
      <c r="CN318" s="201"/>
      <c r="CO318" s="201"/>
      <c r="CP318" s="201"/>
      <c r="CQ318" s="201"/>
      <c r="CR318" s="201"/>
      <c r="CS318" s="201"/>
      <c r="CT318" s="201"/>
      <c r="CU318" s="201"/>
      <c r="CV318" s="201"/>
      <c r="CW318" s="201"/>
      <c r="CX318" s="201"/>
      <c r="CY318" s="201"/>
      <c r="CZ318" s="201"/>
      <c r="DA318" s="201"/>
      <c r="DB318" s="201"/>
      <c r="DC318" s="201"/>
      <c r="DD318" s="201"/>
      <c r="DE318" s="201"/>
      <c r="DF318" s="201"/>
      <c r="DG318" s="201"/>
      <c r="DH318" s="201"/>
      <c r="DI318" s="201"/>
      <c r="DJ318" s="201"/>
      <c r="DK318" s="201"/>
      <c r="DL318" s="201"/>
      <c r="DM318" s="201"/>
      <c r="DN318" s="201"/>
      <c r="DO318" s="202"/>
      <c r="DP318" s="202"/>
      <c r="DQ318" s="202"/>
      <c r="DR318" s="202"/>
      <c r="DS318" s="202"/>
      <c r="DT318" s="202"/>
    </row>
    <row r="319" spans="1:124" s="224" customFormat="1" x14ac:dyDescent="0.2">
      <c r="A319" s="223"/>
      <c r="B319" s="223"/>
      <c r="C319" s="225"/>
      <c r="D319" s="226"/>
      <c r="E319" s="240"/>
      <c r="F319" s="240"/>
      <c r="G319" s="240"/>
      <c r="H319" s="240"/>
      <c r="I319" s="240"/>
      <c r="J319" s="241"/>
      <c r="K319" s="223"/>
      <c r="L319" s="223"/>
      <c r="M319" s="223"/>
      <c r="N319" s="223"/>
      <c r="O319" s="223"/>
      <c r="P319" s="223"/>
      <c r="Q319" s="223"/>
      <c r="R319" s="223"/>
      <c r="S319" s="223"/>
      <c r="T319" s="223"/>
      <c r="U319" s="223"/>
      <c r="V319" s="223"/>
      <c r="W319" s="202"/>
      <c r="X319" s="202"/>
      <c r="Y319" s="202"/>
      <c r="Z319" s="202"/>
      <c r="AA319" s="201"/>
      <c r="AB319" s="201"/>
      <c r="AC319" s="201"/>
      <c r="AD319" s="201"/>
      <c r="AE319" s="201"/>
      <c r="AF319" s="201"/>
      <c r="AG319" s="201"/>
      <c r="AH319" s="201"/>
      <c r="AI319" s="201"/>
      <c r="AJ319" s="201"/>
      <c r="AK319" s="201"/>
      <c r="AL319" s="201"/>
      <c r="AM319" s="201"/>
      <c r="AN319" s="201"/>
      <c r="AO319" s="201"/>
      <c r="AP319" s="201"/>
      <c r="AQ319" s="201"/>
      <c r="AR319" s="201"/>
      <c r="AS319" s="201"/>
      <c r="AT319" s="201"/>
      <c r="AU319" s="201"/>
      <c r="AV319" s="201"/>
      <c r="AW319" s="201"/>
      <c r="AX319" s="201"/>
      <c r="AY319" s="201"/>
      <c r="AZ319" s="201"/>
      <c r="BA319" s="201"/>
      <c r="BB319" s="201"/>
      <c r="BC319" s="201"/>
      <c r="BD319" s="201"/>
      <c r="BE319" s="201"/>
      <c r="BF319" s="201"/>
      <c r="BG319" s="201"/>
      <c r="BH319" s="201"/>
      <c r="BI319" s="201"/>
      <c r="BJ319" s="201"/>
      <c r="BK319" s="201"/>
      <c r="BL319" s="201"/>
      <c r="BM319" s="201"/>
      <c r="BN319" s="201"/>
      <c r="BO319" s="201"/>
      <c r="BP319" s="201"/>
      <c r="BQ319" s="201"/>
      <c r="BR319" s="201"/>
      <c r="BS319" s="201"/>
      <c r="BT319" s="201"/>
      <c r="BU319" s="201"/>
      <c r="BV319" s="201"/>
      <c r="BW319" s="201"/>
      <c r="BX319" s="201"/>
      <c r="BY319" s="201"/>
      <c r="BZ319" s="201"/>
      <c r="CA319" s="201"/>
      <c r="CB319" s="201"/>
      <c r="CC319" s="201"/>
      <c r="CD319" s="201"/>
      <c r="CE319" s="201"/>
      <c r="CF319" s="201"/>
      <c r="CG319" s="201"/>
      <c r="CH319" s="201"/>
      <c r="CI319" s="201"/>
      <c r="CJ319" s="201"/>
      <c r="CK319" s="201"/>
      <c r="CL319" s="201"/>
      <c r="CM319" s="201"/>
      <c r="CN319" s="201"/>
      <c r="CO319" s="201"/>
      <c r="CP319" s="201"/>
      <c r="CQ319" s="201"/>
      <c r="CR319" s="201"/>
      <c r="CS319" s="201"/>
      <c r="CT319" s="201"/>
      <c r="CU319" s="201"/>
      <c r="CV319" s="201"/>
      <c r="CW319" s="201"/>
      <c r="CX319" s="201"/>
      <c r="CY319" s="201"/>
      <c r="CZ319" s="201"/>
      <c r="DA319" s="201"/>
      <c r="DB319" s="201"/>
      <c r="DC319" s="201"/>
      <c r="DD319" s="201"/>
      <c r="DE319" s="201"/>
      <c r="DF319" s="201"/>
      <c r="DG319" s="201"/>
      <c r="DH319" s="201"/>
      <c r="DI319" s="201"/>
      <c r="DJ319" s="201"/>
      <c r="DK319" s="201"/>
      <c r="DL319" s="201"/>
      <c r="DM319" s="201"/>
      <c r="DN319" s="201"/>
      <c r="DO319" s="202"/>
      <c r="DP319" s="202"/>
      <c r="DQ319" s="202"/>
      <c r="DR319" s="202"/>
      <c r="DS319" s="202"/>
      <c r="DT319" s="202"/>
    </row>
    <row r="320" spans="1:124" s="224" customFormat="1" x14ac:dyDescent="0.2">
      <c r="A320" s="223"/>
      <c r="B320" s="223"/>
      <c r="C320" s="225"/>
      <c r="D320" s="226"/>
      <c r="E320" s="240"/>
      <c r="F320" s="240"/>
      <c r="G320" s="240"/>
      <c r="H320" s="240"/>
      <c r="I320" s="240"/>
      <c r="J320" s="241"/>
      <c r="K320" s="223"/>
      <c r="L320" s="223"/>
      <c r="M320" s="223"/>
      <c r="N320" s="223"/>
      <c r="O320" s="223"/>
      <c r="P320" s="223"/>
      <c r="Q320" s="223"/>
      <c r="R320" s="223"/>
      <c r="S320" s="223"/>
      <c r="T320" s="223"/>
      <c r="U320" s="223"/>
      <c r="V320" s="223"/>
      <c r="W320" s="202"/>
      <c r="X320" s="202"/>
      <c r="Y320" s="202"/>
      <c r="Z320" s="202"/>
      <c r="AA320" s="201"/>
      <c r="AB320" s="201"/>
      <c r="AC320" s="201"/>
      <c r="AD320" s="201"/>
      <c r="AE320" s="201"/>
      <c r="AF320" s="201"/>
      <c r="AG320" s="201"/>
      <c r="AH320" s="201"/>
      <c r="AI320" s="201"/>
      <c r="AJ320" s="201"/>
      <c r="AK320" s="201"/>
      <c r="AL320" s="201"/>
      <c r="AM320" s="201"/>
      <c r="AN320" s="201"/>
      <c r="AO320" s="201"/>
      <c r="AP320" s="201"/>
      <c r="AQ320" s="201"/>
      <c r="AR320" s="201"/>
      <c r="AS320" s="201"/>
      <c r="AT320" s="201"/>
      <c r="AU320" s="201"/>
      <c r="AV320" s="201"/>
      <c r="AW320" s="201"/>
      <c r="AX320" s="201"/>
      <c r="AY320" s="201"/>
      <c r="AZ320" s="201"/>
      <c r="BA320" s="201"/>
      <c r="BB320" s="201"/>
      <c r="BC320" s="201"/>
      <c r="BD320" s="201"/>
      <c r="BE320" s="201"/>
      <c r="BF320" s="201"/>
      <c r="BG320" s="201"/>
      <c r="BH320" s="201"/>
      <c r="BI320" s="201"/>
      <c r="BJ320" s="201"/>
      <c r="BK320" s="201"/>
      <c r="BL320" s="201"/>
      <c r="BM320" s="201"/>
      <c r="BN320" s="201"/>
      <c r="BO320" s="201"/>
      <c r="BP320" s="201"/>
      <c r="BQ320" s="201"/>
      <c r="BR320" s="201"/>
      <c r="BS320" s="201"/>
      <c r="BT320" s="201"/>
      <c r="BU320" s="201"/>
      <c r="BV320" s="201"/>
      <c r="BW320" s="201"/>
      <c r="BX320" s="201"/>
      <c r="BY320" s="201"/>
      <c r="BZ320" s="201"/>
      <c r="CA320" s="201"/>
      <c r="CB320" s="201"/>
      <c r="CC320" s="201"/>
      <c r="CD320" s="201"/>
      <c r="CE320" s="201"/>
      <c r="CF320" s="201"/>
      <c r="CG320" s="201"/>
      <c r="CH320" s="201"/>
      <c r="CI320" s="201"/>
      <c r="CJ320" s="201"/>
      <c r="CK320" s="201"/>
      <c r="CL320" s="201"/>
      <c r="CM320" s="201"/>
      <c r="CN320" s="201"/>
      <c r="CO320" s="201"/>
      <c r="CP320" s="201"/>
      <c r="CQ320" s="201"/>
      <c r="CR320" s="201"/>
      <c r="CS320" s="201"/>
      <c r="CT320" s="201"/>
      <c r="CU320" s="201"/>
      <c r="CV320" s="201"/>
      <c r="CW320" s="201"/>
      <c r="CX320" s="201"/>
      <c r="CY320" s="201"/>
      <c r="CZ320" s="201"/>
      <c r="DA320" s="201"/>
      <c r="DB320" s="201"/>
      <c r="DC320" s="201"/>
      <c r="DD320" s="201"/>
      <c r="DE320" s="201"/>
      <c r="DF320" s="201"/>
      <c r="DG320" s="201"/>
      <c r="DH320" s="201"/>
      <c r="DI320" s="201"/>
      <c r="DJ320" s="201"/>
      <c r="DK320" s="201"/>
      <c r="DL320" s="201"/>
      <c r="DM320" s="201"/>
      <c r="DN320" s="201"/>
      <c r="DO320" s="202"/>
      <c r="DP320" s="202"/>
      <c r="DQ320" s="202"/>
      <c r="DR320" s="202"/>
      <c r="DS320" s="202"/>
      <c r="DT320" s="202"/>
    </row>
    <row r="321" spans="1:124" s="224" customFormat="1" x14ac:dyDescent="0.2">
      <c r="A321" s="223"/>
      <c r="B321" s="223"/>
      <c r="C321" s="225"/>
      <c r="D321" s="226"/>
      <c r="E321" s="240"/>
      <c r="F321" s="240"/>
      <c r="G321" s="240"/>
      <c r="H321" s="240"/>
      <c r="I321" s="240"/>
      <c r="J321" s="241"/>
      <c r="K321" s="223"/>
      <c r="L321" s="223"/>
      <c r="M321" s="223"/>
      <c r="N321" s="223"/>
      <c r="O321" s="223"/>
      <c r="P321" s="223"/>
      <c r="Q321" s="223"/>
      <c r="R321" s="223"/>
      <c r="S321" s="223"/>
      <c r="T321" s="223"/>
      <c r="U321" s="223"/>
      <c r="V321" s="223"/>
      <c r="W321" s="202"/>
      <c r="X321" s="202"/>
      <c r="Y321" s="202"/>
      <c r="Z321" s="202"/>
      <c r="AA321" s="201"/>
      <c r="AB321" s="201"/>
      <c r="AC321" s="201"/>
      <c r="AD321" s="201"/>
      <c r="AE321" s="201"/>
      <c r="AF321" s="201"/>
      <c r="AG321" s="201"/>
      <c r="AH321" s="201"/>
      <c r="AI321" s="201"/>
      <c r="AJ321" s="201"/>
      <c r="AK321" s="201"/>
      <c r="AL321" s="201"/>
      <c r="AM321" s="201"/>
      <c r="AN321" s="201"/>
      <c r="AO321" s="201"/>
      <c r="AP321" s="201"/>
      <c r="AQ321" s="201"/>
      <c r="AR321" s="201"/>
      <c r="AS321" s="201"/>
      <c r="AT321" s="201"/>
      <c r="AU321" s="201"/>
      <c r="AV321" s="201"/>
      <c r="AW321" s="201"/>
      <c r="AX321" s="201"/>
      <c r="AY321" s="201"/>
      <c r="AZ321" s="201"/>
      <c r="BA321" s="201"/>
      <c r="BB321" s="201"/>
      <c r="BC321" s="201"/>
      <c r="BD321" s="201"/>
      <c r="BE321" s="201"/>
      <c r="BF321" s="201"/>
      <c r="BG321" s="201"/>
      <c r="BH321" s="201"/>
      <c r="BI321" s="201"/>
      <c r="BJ321" s="201"/>
      <c r="BK321" s="201"/>
      <c r="BL321" s="201"/>
      <c r="BM321" s="201"/>
      <c r="BN321" s="201"/>
      <c r="BO321" s="201"/>
      <c r="BP321" s="201"/>
      <c r="BQ321" s="201"/>
      <c r="BR321" s="201"/>
      <c r="BS321" s="201"/>
      <c r="BT321" s="201"/>
      <c r="BU321" s="201"/>
      <c r="BV321" s="201"/>
      <c r="BW321" s="201"/>
      <c r="BX321" s="201"/>
      <c r="BY321" s="201"/>
      <c r="BZ321" s="201"/>
      <c r="CA321" s="201"/>
      <c r="CB321" s="201"/>
      <c r="CC321" s="201"/>
      <c r="CD321" s="201"/>
      <c r="CE321" s="201"/>
      <c r="CF321" s="201"/>
      <c r="CG321" s="201"/>
      <c r="CH321" s="201"/>
      <c r="CI321" s="201"/>
      <c r="CJ321" s="201"/>
      <c r="CK321" s="201"/>
      <c r="CL321" s="201"/>
      <c r="CM321" s="201"/>
      <c r="CN321" s="201"/>
      <c r="CO321" s="201"/>
      <c r="CP321" s="201"/>
      <c r="CQ321" s="201"/>
      <c r="CR321" s="201"/>
      <c r="CS321" s="201"/>
      <c r="CT321" s="201"/>
      <c r="CU321" s="201"/>
      <c r="CV321" s="201"/>
      <c r="CW321" s="201"/>
      <c r="CX321" s="201"/>
      <c r="CY321" s="201"/>
      <c r="CZ321" s="201"/>
      <c r="DA321" s="201"/>
      <c r="DB321" s="201"/>
      <c r="DC321" s="201"/>
      <c r="DD321" s="201"/>
      <c r="DE321" s="201"/>
      <c r="DF321" s="201"/>
      <c r="DG321" s="201"/>
      <c r="DH321" s="201"/>
      <c r="DI321" s="201"/>
      <c r="DJ321" s="201"/>
      <c r="DK321" s="201"/>
      <c r="DL321" s="201"/>
      <c r="DM321" s="201"/>
      <c r="DN321" s="201"/>
      <c r="DO321" s="202"/>
      <c r="DP321" s="202"/>
      <c r="DQ321" s="202"/>
      <c r="DR321" s="202"/>
      <c r="DS321" s="202"/>
      <c r="DT321" s="202"/>
    </row>
    <row r="322" spans="1:124" s="224" customFormat="1" x14ac:dyDescent="0.2">
      <c r="A322" s="223"/>
      <c r="B322" s="223"/>
      <c r="C322" s="225"/>
      <c r="D322" s="226"/>
      <c r="E322" s="240"/>
      <c r="F322" s="240"/>
      <c r="G322" s="240"/>
      <c r="H322" s="240"/>
      <c r="I322" s="240"/>
      <c r="J322" s="241"/>
      <c r="K322" s="223"/>
      <c r="L322" s="223"/>
      <c r="M322" s="223"/>
      <c r="N322" s="223"/>
      <c r="O322" s="223"/>
      <c r="P322" s="223"/>
      <c r="Q322" s="223"/>
      <c r="R322" s="223"/>
      <c r="S322" s="223"/>
      <c r="T322" s="223"/>
      <c r="U322" s="223"/>
      <c r="V322" s="223"/>
      <c r="W322" s="202"/>
      <c r="X322" s="202"/>
      <c r="Y322" s="202"/>
      <c r="Z322" s="202"/>
      <c r="AA322" s="201"/>
      <c r="AB322" s="201"/>
      <c r="AC322" s="201"/>
      <c r="AD322" s="201"/>
      <c r="AE322" s="201"/>
      <c r="AF322" s="201"/>
      <c r="AG322" s="201"/>
      <c r="AH322" s="201"/>
      <c r="AI322" s="201"/>
      <c r="AJ322" s="201"/>
      <c r="AK322" s="201"/>
      <c r="AL322" s="201"/>
      <c r="AM322" s="201"/>
      <c r="AN322" s="201"/>
      <c r="AO322" s="201"/>
      <c r="AP322" s="201"/>
      <c r="AQ322" s="201"/>
      <c r="AR322" s="201"/>
      <c r="AS322" s="201"/>
      <c r="AT322" s="201"/>
      <c r="AU322" s="201"/>
      <c r="AV322" s="201"/>
      <c r="AW322" s="201"/>
      <c r="AX322" s="201"/>
      <c r="AY322" s="201"/>
      <c r="AZ322" s="201"/>
      <c r="BA322" s="201"/>
      <c r="BB322" s="201"/>
      <c r="BC322" s="201"/>
      <c r="BD322" s="201"/>
      <c r="BE322" s="201"/>
      <c r="BF322" s="201"/>
      <c r="BG322" s="201"/>
      <c r="BH322" s="201"/>
      <c r="BI322" s="201"/>
      <c r="BJ322" s="201"/>
      <c r="BK322" s="201"/>
      <c r="BL322" s="201"/>
      <c r="BM322" s="201"/>
      <c r="BN322" s="201"/>
      <c r="BO322" s="201"/>
      <c r="BP322" s="201"/>
      <c r="BQ322" s="201"/>
      <c r="BR322" s="201"/>
      <c r="BS322" s="201"/>
      <c r="BT322" s="201"/>
      <c r="BU322" s="201"/>
      <c r="BV322" s="201"/>
      <c r="BW322" s="201"/>
      <c r="BX322" s="201"/>
      <c r="BY322" s="201"/>
      <c r="BZ322" s="201"/>
      <c r="CA322" s="201"/>
      <c r="CB322" s="201"/>
      <c r="CC322" s="201"/>
      <c r="CD322" s="201"/>
      <c r="CE322" s="201"/>
      <c r="CF322" s="201"/>
      <c r="CG322" s="201"/>
      <c r="CH322" s="201"/>
      <c r="CI322" s="201"/>
      <c r="CJ322" s="201"/>
      <c r="CK322" s="201"/>
      <c r="CL322" s="201"/>
      <c r="CM322" s="201"/>
      <c r="CN322" s="201"/>
      <c r="CO322" s="201"/>
      <c r="CP322" s="201"/>
      <c r="CQ322" s="201"/>
      <c r="CR322" s="201"/>
      <c r="CS322" s="201"/>
      <c r="CT322" s="201"/>
      <c r="CU322" s="201"/>
      <c r="CV322" s="201"/>
      <c r="CW322" s="201"/>
      <c r="CX322" s="201"/>
      <c r="CY322" s="201"/>
      <c r="CZ322" s="201"/>
      <c r="DA322" s="201"/>
      <c r="DB322" s="201"/>
      <c r="DC322" s="201"/>
      <c r="DD322" s="201"/>
      <c r="DE322" s="201"/>
      <c r="DF322" s="201"/>
      <c r="DG322" s="201"/>
      <c r="DH322" s="201"/>
      <c r="DI322" s="201"/>
      <c r="DJ322" s="201"/>
      <c r="DK322" s="201"/>
      <c r="DL322" s="201"/>
      <c r="DM322" s="201"/>
      <c r="DN322" s="201"/>
      <c r="DO322" s="202"/>
      <c r="DP322" s="202"/>
      <c r="DQ322" s="202"/>
      <c r="DR322" s="202"/>
      <c r="DS322" s="202"/>
      <c r="DT322" s="202"/>
    </row>
    <row r="323" spans="1:124" s="224" customFormat="1" x14ac:dyDescent="0.2">
      <c r="A323" s="223"/>
      <c r="B323" s="223"/>
      <c r="C323" s="225"/>
      <c r="D323" s="226"/>
      <c r="E323" s="240"/>
      <c r="F323" s="240"/>
      <c r="G323" s="240"/>
      <c r="H323" s="240"/>
      <c r="I323" s="240"/>
      <c r="J323" s="241"/>
      <c r="K323" s="223"/>
      <c r="L323" s="223"/>
      <c r="M323" s="223"/>
      <c r="N323" s="223"/>
      <c r="O323" s="223"/>
      <c r="P323" s="223"/>
      <c r="Q323" s="223"/>
      <c r="R323" s="223"/>
      <c r="S323" s="223"/>
      <c r="T323" s="223"/>
      <c r="U323" s="223"/>
      <c r="V323" s="223"/>
      <c r="W323" s="202"/>
      <c r="X323" s="202"/>
      <c r="Y323" s="202"/>
      <c r="Z323" s="202"/>
      <c r="AA323" s="201"/>
      <c r="AB323" s="201"/>
      <c r="AC323" s="201"/>
      <c r="AD323" s="201"/>
      <c r="AE323" s="201"/>
      <c r="AF323" s="201"/>
      <c r="AG323" s="201"/>
      <c r="AH323" s="201"/>
      <c r="AI323" s="201"/>
      <c r="AJ323" s="201"/>
      <c r="AK323" s="201"/>
      <c r="AL323" s="201"/>
      <c r="AM323" s="201"/>
      <c r="AN323" s="201"/>
      <c r="AO323" s="201"/>
      <c r="AP323" s="201"/>
      <c r="AQ323" s="201"/>
      <c r="AR323" s="201"/>
      <c r="AS323" s="201"/>
      <c r="AT323" s="201"/>
      <c r="AU323" s="201"/>
      <c r="AV323" s="201"/>
      <c r="AW323" s="201"/>
      <c r="AX323" s="201"/>
      <c r="AY323" s="201"/>
      <c r="AZ323" s="201"/>
      <c r="BA323" s="201"/>
      <c r="BB323" s="201"/>
      <c r="BC323" s="201"/>
      <c r="BD323" s="201"/>
      <c r="BE323" s="201"/>
      <c r="BF323" s="201"/>
      <c r="BG323" s="201"/>
      <c r="BH323" s="201"/>
      <c r="BI323" s="201"/>
      <c r="BJ323" s="201"/>
      <c r="BK323" s="201"/>
      <c r="BL323" s="201"/>
      <c r="BM323" s="201"/>
      <c r="BN323" s="201"/>
      <c r="BO323" s="201"/>
      <c r="BP323" s="201"/>
      <c r="BQ323" s="201"/>
      <c r="BR323" s="201"/>
      <c r="BS323" s="201"/>
      <c r="BT323" s="201"/>
      <c r="BU323" s="201"/>
      <c r="BV323" s="201"/>
      <c r="BW323" s="201"/>
      <c r="BX323" s="201"/>
      <c r="BY323" s="201"/>
      <c r="BZ323" s="201"/>
      <c r="CA323" s="201"/>
      <c r="CB323" s="201"/>
      <c r="CC323" s="201"/>
      <c r="CD323" s="201"/>
      <c r="CE323" s="201"/>
      <c r="CF323" s="201"/>
      <c r="CG323" s="201"/>
      <c r="CH323" s="201"/>
      <c r="CI323" s="201"/>
      <c r="CJ323" s="201"/>
      <c r="CK323" s="201"/>
      <c r="CL323" s="201"/>
      <c r="CM323" s="201"/>
      <c r="CN323" s="201"/>
      <c r="CO323" s="201"/>
      <c r="CP323" s="201"/>
      <c r="CQ323" s="201"/>
      <c r="CR323" s="201"/>
      <c r="CS323" s="201"/>
      <c r="CT323" s="201"/>
      <c r="CU323" s="201"/>
      <c r="CV323" s="201"/>
      <c r="CW323" s="201"/>
      <c r="CX323" s="201"/>
      <c r="CY323" s="201"/>
      <c r="CZ323" s="201"/>
      <c r="DA323" s="201"/>
      <c r="DB323" s="201"/>
      <c r="DC323" s="201"/>
      <c r="DD323" s="201"/>
      <c r="DE323" s="201"/>
      <c r="DF323" s="201"/>
      <c r="DG323" s="201"/>
      <c r="DH323" s="201"/>
      <c r="DI323" s="201"/>
      <c r="DJ323" s="201"/>
      <c r="DK323" s="201"/>
      <c r="DL323" s="201"/>
      <c r="DM323" s="201"/>
      <c r="DN323" s="201"/>
      <c r="DO323" s="202"/>
      <c r="DP323" s="202"/>
      <c r="DQ323" s="202"/>
      <c r="DR323" s="202"/>
      <c r="DS323" s="202"/>
      <c r="DT323" s="202"/>
    </row>
    <row r="324" spans="1:124" s="224" customFormat="1" x14ac:dyDescent="0.2">
      <c r="A324" s="223"/>
      <c r="B324" s="223"/>
      <c r="C324" s="225"/>
      <c r="D324" s="226"/>
      <c r="E324" s="240"/>
      <c r="F324" s="240"/>
      <c r="G324" s="240"/>
      <c r="H324" s="240"/>
      <c r="I324" s="240"/>
      <c r="J324" s="241"/>
      <c r="K324" s="223"/>
      <c r="L324" s="223"/>
      <c r="M324" s="223"/>
      <c r="N324" s="223"/>
      <c r="O324" s="223"/>
      <c r="P324" s="223"/>
      <c r="Q324" s="223"/>
      <c r="R324" s="223"/>
      <c r="S324" s="223"/>
      <c r="T324" s="223"/>
      <c r="U324" s="223"/>
      <c r="V324" s="223"/>
      <c r="W324" s="202"/>
      <c r="X324" s="202"/>
      <c r="Y324" s="202"/>
      <c r="Z324" s="202"/>
      <c r="AA324" s="201"/>
      <c r="AB324" s="201"/>
      <c r="AC324" s="201"/>
      <c r="AD324" s="201"/>
      <c r="AE324" s="201"/>
      <c r="AF324" s="201"/>
      <c r="AG324" s="201"/>
      <c r="AH324" s="201"/>
      <c r="AI324" s="201"/>
      <c r="AJ324" s="201"/>
      <c r="AK324" s="201"/>
      <c r="AL324" s="201"/>
      <c r="AM324" s="201"/>
      <c r="AN324" s="201"/>
      <c r="AO324" s="201"/>
      <c r="AP324" s="201"/>
      <c r="AQ324" s="201"/>
      <c r="AR324" s="201"/>
      <c r="AS324" s="201"/>
      <c r="AT324" s="201"/>
      <c r="AU324" s="201"/>
      <c r="AV324" s="201"/>
      <c r="AW324" s="201"/>
      <c r="AX324" s="201"/>
      <c r="AY324" s="201"/>
      <c r="AZ324" s="201"/>
      <c r="BA324" s="201"/>
      <c r="BB324" s="201"/>
      <c r="BC324" s="201"/>
      <c r="BD324" s="201"/>
      <c r="BE324" s="201"/>
      <c r="BF324" s="201"/>
      <c r="BG324" s="201"/>
      <c r="BH324" s="201"/>
      <c r="BI324" s="201"/>
      <c r="BJ324" s="201"/>
      <c r="BK324" s="201"/>
      <c r="BL324" s="201"/>
      <c r="BM324" s="201"/>
      <c r="BN324" s="201"/>
      <c r="BO324" s="201"/>
      <c r="BP324" s="201"/>
      <c r="BQ324" s="201"/>
      <c r="BR324" s="201"/>
      <c r="BS324" s="201"/>
      <c r="BT324" s="201"/>
      <c r="BU324" s="201"/>
      <c r="BV324" s="201"/>
      <c r="BW324" s="201"/>
      <c r="BX324" s="201"/>
      <c r="BY324" s="201"/>
      <c r="BZ324" s="201"/>
      <c r="CA324" s="201"/>
      <c r="CB324" s="201"/>
      <c r="CC324" s="201"/>
      <c r="CD324" s="201"/>
      <c r="CE324" s="201"/>
      <c r="CF324" s="201"/>
      <c r="CG324" s="201"/>
      <c r="CH324" s="201"/>
      <c r="CI324" s="201"/>
      <c r="CJ324" s="201"/>
      <c r="CK324" s="201"/>
      <c r="CL324" s="201"/>
      <c r="CM324" s="201"/>
      <c r="CN324" s="201"/>
      <c r="CO324" s="201"/>
      <c r="CP324" s="201"/>
      <c r="CQ324" s="201"/>
      <c r="CR324" s="201"/>
      <c r="CS324" s="201"/>
      <c r="CT324" s="201"/>
      <c r="CU324" s="201"/>
      <c r="CV324" s="201"/>
      <c r="CW324" s="201"/>
      <c r="CX324" s="201"/>
      <c r="CY324" s="201"/>
      <c r="CZ324" s="201"/>
      <c r="DA324" s="201"/>
      <c r="DB324" s="201"/>
      <c r="DC324" s="201"/>
      <c r="DD324" s="201"/>
      <c r="DE324" s="201"/>
      <c r="DF324" s="201"/>
      <c r="DG324" s="201"/>
      <c r="DH324" s="201"/>
      <c r="DI324" s="201"/>
      <c r="DJ324" s="201"/>
      <c r="DK324" s="201"/>
      <c r="DL324" s="201"/>
      <c r="DM324" s="201"/>
      <c r="DN324" s="201"/>
      <c r="DO324" s="202"/>
      <c r="DP324" s="202"/>
      <c r="DQ324" s="202"/>
      <c r="DR324" s="202"/>
      <c r="DS324" s="202"/>
      <c r="DT324" s="202"/>
    </row>
    <row r="325" spans="1:124" s="224" customFormat="1" x14ac:dyDescent="0.2">
      <c r="A325" s="223"/>
      <c r="B325" s="223"/>
      <c r="C325" s="225"/>
      <c r="D325" s="226"/>
      <c r="E325" s="240"/>
      <c r="F325" s="240"/>
      <c r="G325" s="240"/>
      <c r="H325" s="240"/>
      <c r="I325" s="240"/>
      <c r="J325" s="241"/>
      <c r="K325" s="223"/>
      <c r="L325" s="223"/>
      <c r="M325" s="223"/>
      <c r="N325" s="223"/>
      <c r="O325" s="223"/>
      <c r="P325" s="223"/>
      <c r="Q325" s="223"/>
      <c r="R325" s="223"/>
      <c r="S325" s="223"/>
      <c r="T325" s="223"/>
      <c r="U325" s="223"/>
      <c r="V325" s="223"/>
      <c r="W325" s="202"/>
      <c r="X325" s="202"/>
      <c r="Y325" s="202"/>
      <c r="Z325" s="202"/>
      <c r="AA325" s="201"/>
      <c r="AB325" s="201"/>
      <c r="AC325" s="201"/>
      <c r="AD325" s="201"/>
      <c r="AE325" s="201"/>
      <c r="AF325" s="201"/>
      <c r="AG325" s="201"/>
      <c r="AH325" s="201"/>
      <c r="AI325" s="201"/>
      <c r="AJ325" s="201"/>
      <c r="AK325" s="201"/>
      <c r="AL325" s="201"/>
      <c r="AM325" s="201"/>
      <c r="AN325" s="201"/>
      <c r="AO325" s="201"/>
      <c r="AP325" s="201"/>
      <c r="AQ325" s="201"/>
      <c r="AR325" s="201"/>
      <c r="AS325" s="201"/>
      <c r="AT325" s="201"/>
      <c r="AU325" s="201"/>
      <c r="AV325" s="201"/>
      <c r="AW325" s="201"/>
      <c r="AX325" s="201"/>
      <c r="AY325" s="201"/>
      <c r="AZ325" s="201"/>
      <c r="BA325" s="201"/>
      <c r="BB325" s="201"/>
      <c r="BC325" s="201"/>
      <c r="BD325" s="201"/>
      <c r="BE325" s="201"/>
      <c r="BF325" s="201"/>
      <c r="BG325" s="201"/>
      <c r="BH325" s="201"/>
      <c r="BI325" s="201"/>
      <c r="BJ325" s="201"/>
      <c r="BK325" s="201"/>
      <c r="BL325" s="201"/>
      <c r="BM325" s="201"/>
      <c r="BN325" s="201"/>
      <c r="BO325" s="201"/>
      <c r="BP325" s="201"/>
      <c r="BQ325" s="201"/>
      <c r="BR325" s="201"/>
      <c r="BS325" s="201"/>
      <c r="BT325" s="201"/>
      <c r="BU325" s="201"/>
      <c r="BV325" s="201"/>
      <c r="BW325" s="201"/>
      <c r="BX325" s="201"/>
      <c r="BY325" s="201"/>
      <c r="BZ325" s="201"/>
      <c r="CA325" s="201"/>
      <c r="CB325" s="201"/>
      <c r="CC325" s="201"/>
      <c r="CD325" s="201"/>
      <c r="CE325" s="201"/>
      <c r="CF325" s="201"/>
      <c r="CG325" s="201"/>
      <c r="CH325" s="201"/>
      <c r="CI325" s="201"/>
      <c r="CJ325" s="201"/>
      <c r="CK325" s="201"/>
      <c r="CL325" s="201"/>
      <c r="CM325" s="201"/>
      <c r="CN325" s="201"/>
      <c r="CO325" s="201"/>
      <c r="CP325" s="201"/>
      <c r="CQ325" s="201"/>
      <c r="CR325" s="201"/>
      <c r="CS325" s="201"/>
      <c r="CT325" s="201"/>
      <c r="CU325" s="201"/>
      <c r="CV325" s="201"/>
      <c r="CW325" s="201"/>
      <c r="CX325" s="201"/>
      <c r="CY325" s="201"/>
      <c r="CZ325" s="201"/>
      <c r="DA325" s="201"/>
      <c r="DB325" s="201"/>
      <c r="DC325" s="201"/>
      <c r="DD325" s="201"/>
      <c r="DE325" s="201"/>
      <c r="DF325" s="201"/>
      <c r="DG325" s="201"/>
      <c r="DH325" s="201"/>
      <c r="DI325" s="201"/>
      <c r="DJ325" s="201"/>
      <c r="DK325" s="201"/>
      <c r="DL325" s="201"/>
      <c r="DM325" s="201"/>
      <c r="DN325" s="201"/>
      <c r="DO325" s="202"/>
      <c r="DP325" s="202"/>
      <c r="DQ325" s="202"/>
      <c r="DR325" s="202"/>
      <c r="DS325" s="202"/>
      <c r="DT325" s="202"/>
    </row>
    <row r="326" spans="1:124" s="224" customFormat="1" x14ac:dyDescent="0.2">
      <c r="A326" s="223"/>
      <c r="B326" s="223"/>
      <c r="C326" s="225"/>
      <c r="D326" s="226"/>
      <c r="E326" s="240"/>
      <c r="F326" s="240"/>
      <c r="G326" s="240"/>
      <c r="H326" s="240"/>
      <c r="I326" s="240"/>
      <c r="J326" s="241"/>
      <c r="K326" s="223"/>
      <c r="L326" s="223"/>
      <c r="M326" s="223"/>
      <c r="N326" s="223"/>
      <c r="O326" s="223"/>
      <c r="P326" s="223"/>
      <c r="Q326" s="223"/>
      <c r="R326" s="223"/>
      <c r="S326" s="223"/>
      <c r="T326" s="223"/>
      <c r="U326" s="223"/>
      <c r="V326" s="223"/>
      <c r="W326" s="202"/>
      <c r="X326" s="202"/>
      <c r="Y326" s="202"/>
      <c r="Z326" s="202"/>
      <c r="AA326" s="201"/>
      <c r="AB326" s="201"/>
      <c r="AC326" s="201"/>
      <c r="AD326" s="201"/>
      <c r="AE326" s="201"/>
      <c r="AF326" s="201"/>
      <c r="AG326" s="201"/>
      <c r="AH326" s="201"/>
      <c r="AI326" s="201"/>
      <c r="AJ326" s="201"/>
      <c r="AK326" s="201"/>
      <c r="AL326" s="201"/>
      <c r="AM326" s="201"/>
      <c r="AN326" s="201"/>
      <c r="AO326" s="201"/>
      <c r="AP326" s="201"/>
      <c r="AQ326" s="201"/>
      <c r="AR326" s="201"/>
      <c r="AS326" s="201"/>
      <c r="AT326" s="201"/>
      <c r="AU326" s="201"/>
      <c r="AV326" s="201"/>
      <c r="AW326" s="201"/>
      <c r="AX326" s="201"/>
      <c r="AY326" s="201"/>
      <c r="AZ326" s="201"/>
      <c r="BA326" s="201"/>
      <c r="BB326" s="201"/>
      <c r="BC326" s="201"/>
      <c r="BD326" s="201"/>
      <c r="BE326" s="201"/>
      <c r="BF326" s="201"/>
      <c r="BG326" s="201"/>
      <c r="BH326" s="201"/>
      <c r="BI326" s="201"/>
      <c r="BJ326" s="201"/>
      <c r="BK326" s="201"/>
      <c r="BL326" s="201"/>
      <c r="BM326" s="201"/>
      <c r="BN326" s="201"/>
      <c r="BO326" s="201"/>
      <c r="BP326" s="201"/>
      <c r="BQ326" s="201"/>
      <c r="BR326" s="201"/>
      <c r="BS326" s="201"/>
      <c r="BT326" s="201"/>
      <c r="BU326" s="201"/>
      <c r="BV326" s="201"/>
      <c r="BW326" s="201"/>
      <c r="BX326" s="201"/>
      <c r="BY326" s="201"/>
      <c r="BZ326" s="201"/>
      <c r="CA326" s="201"/>
      <c r="CB326" s="201"/>
      <c r="CC326" s="201"/>
      <c r="CD326" s="201"/>
      <c r="CE326" s="201"/>
      <c r="CF326" s="201"/>
      <c r="CG326" s="201"/>
      <c r="CH326" s="201"/>
      <c r="CI326" s="201"/>
      <c r="CJ326" s="201"/>
      <c r="CK326" s="201"/>
      <c r="CL326" s="201"/>
      <c r="CM326" s="201"/>
      <c r="CN326" s="201"/>
      <c r="CO326" s="201"/>
      <c r="CP326" s="201"/>
      <c r="CQ326" s="201"/>
      <c r="CR326" s="201"/>
      <c r="CS326" s="201"/>
      <c r="CT326" s="201"/>
      <c r="CU326" s="201"/>
      <c r="CV326" s="201"/>
      <c r="CW326" s="201"/>
      <c r="CX326" s="201"/>
      <c r="CY326" s="201"/>
      <c r="CZ326" s="201"/>
      <c r="DA326" s="201"/>
      <c r="DB326" s="201"/>
      <c r="DC326" s="201"/>
      <c r="DD326" s="201"/>
      <c r="DE326" s="201"/>
      <c r="DF326" s="201"/>
      <c r="DG326" s="201"/>
      <c r="DH326" s="201"/>
      <c r="DI326" s="201"/>
      <c r="DJ326" s="201"/>
      <c r="DK326" s="201"/>
      <c r="DL326" s="201"/>
      <c r="DM326" s="201"/>
      <c r="DN326" s="201"/>
      <c r="DO326" s="202"/>
      <c r="DP326" s="202"/>
      <c r="DQ326" s="202"/>
      <c r="DR326" s="202"/>
      <c r="DS326" s="202"/>
      <c r="DT326" s="202"/>
    </row>
    <row r="327" spans="1:124" s="224" customFormat="1" x14ac:dyDescent="0.2">
      <c r="A327" s="223"/>
      <c r="B327" s="223"/>
      <c r="C327" s="225"/>
      <c r="D327" s="226"/>
      <c r="E327" s="240"/>
      <c r="F327" s="240"/>
      <c r="G327" s="240"/>
      <c r="H327" s="240"/>
      <c r="I327" s="240"/>
      <c r="J327" s="241"/>
      <c r="K327" s="223"/>
      <c r="L327" s="223"/>
      <c r="M327" s="223"/>
      <c r="N327" s="223"/>
      <c r="O327" s="223"/>
      <c r="P327" s="223"/>
      <c r="Q327" s="223"/>
      <c r="R327" s="223"/>
      <c r="S327" s="223"/>
      <c r="T327" s="223"/>
      <c r="U327" s="223"/>
      <c r="V327" s="223"/>
      <c r="W327" s="202"/>
      <c r="X327" s="202"/>
      <c r="Y327" s="202"/>
      <c r="Z327" s="202"/>
      <c r="AA327" s="201"/>
      <c r="AB327" s="201"/>
      <c r="AC327" s="201"/>
      <c r="AD327" s="201"/>
      <c r="AE327" s="201"/>
      <c r="AF327" s="201"/>
      <c r="AG327" s="201"/>
      <c r="AH327" s="201"/>
      <c r="AI327" s="201"/>
      <c r="AJ327" s="201"/>
      <c r="AK327" s="201"/>
      <c r="AL327" s="201"/>
      <c r="AM327" s="201"/>
      <c r="AN327" s="201"/>
      <c r="AO327" s="201"/>
      <c r="AP327" s="201"/>
      <c r="AQ327" s="201"/>
      <c r="AR327" s="201"/>
      <c r="AS327" s="201"/>
      <c r="AT327" s="201"/>
      <c r="AU327" s="201"/>
      <c r="AV327" s="201"/>
      <c r="AW327" s="201"/>
      <c r="AX327" s="201"/>
      <c r="AY327" s="201"/>
      <c r="AZ327" s="201"/>
      <c r="BA327" s="201"/>
      <c r="BB327" s="201"/>
      <c r="BC327" s="201"/>
      <c r="BD327" s="201"/>
      <c r="BE327" s="201"/>
      <c r="BF327" s="201"/>
      <c r="BG327" s="201"/>
      <c r="BH327" s="201"/>
      <c r="BI327" s="201"/>
      <c r="BJ327" s="201"/>
      <c r="BK327" s="201"/>
      <c r="BL327" s="201"/>
      <c r="BM327" s="201"/>
      <c r="BN327" s="201"/>
      <c r="BO327" s="201"/>
      <c r="BP327" s="201"/>
      <c r="BQ327" s="201"/>
      <c r="BR327" s="201"/>
      <c r="BS327" s="201"/>
      <c r="BT327" s="201"/>
      <c r="BU327" s="201"/>
      <c r="BV327" s="201"/>
      <c r="BW327" s="201"/>
      <c r="BX327" s="201"/>
      <c r="BY327" s="201"/>
      <c r="BZ327" s="201"/>
      <c r="CA327" s="201"/>
      <c r="CB327" s="201"/>
      <c r="CC327" s="201"/>
      <c r="CD327" s="201"/>
      <c r="CE327" s="201"/>
      <c r="CF327" s="201"/>
      <c r="CG327" s="201"/>
      <c r="CH327" s="201"/>
      <c r="CI327" s="201"/>
      <c r="CJ327" s="201"/>
      <c r="CK327" s="201"/>
      <c r="CL327" s="201"/>
      <c r="CM327" s="201"/>
      <c r="CN327" s="201"/>
      <c r="CO327" s="201"/>
      <c r="CP327" s="201"/>
      <c r="CQ327" s="201"/>
      <c r="CR327" s="201"/>
      <c r="CS327" s="201"/>
      <c r="CT327" s="201"/>
      <c r="CU327" s="201"/>
      <c r="CV327" s="201"/>
      <c r="CW327" s="201"/>
      <c r="CX327" s="201"/>
      <c r="CY327" s="201"/>
      <c r="CZ327" s="201"/>
      <c r="DA327" s="201"/>
      <c r="DB327" s="201"/>
      <c r="DC327" s="201"/>
      <c r="DD327" s="201"/>
      <c r="DE327" s="201"/>
      <c r="DF327" s="201"/>
      <c r="DG327" s="201"/>
      <c r="DH327" s="201"/>
      <c r="DI327" s="201"/>
      <c r="DJ327" s="201"/>
      <c r="DK327" s="201"/>
      <c r="DL327" s="201"/>
      <c r="DM327" s="201"/>
      <c r="DN327" s="201"/>
      <c r="DO327" s="202"/>
      <c r="DP327" s="202"/>
      <c r="DQ327" s="202"/>
      <c r="DR327" s="202"/>
      <c r="DS327" s="202"/>
      <c r="DT327" s="202"/>
    </row>
    <row r="328" spans="1:124" s="224" customFormat="1" x14ac:dyDescent="0.2">
      <c r="A328" s="223"/>
      <c r="B328" s="223"/>
      <c r="C328" s="225"/>
      <c r="D328" s="226"/>
      <c r="E328" s="240"/>
      <c r="F328" s="240"/>
      <c r="G328" s="240"/>
      <c r="H328" s="240"/>
      <c r="I328" s="240"/>
      <c r="J328" s="241"/>
      <c r="K328" s="223"/>
      <c r="L328" s="223"/>
      <c r="M328" s="223"/>
      <c r="N328" s="223"/>
      <c r="O328" s="223"/>
      <c r="P328" s="223"/>
      <c r="Q328" s="223"/>
      <c r="R328" s="223"/>
      <c r="S328" s="223"/>
      <c r="T328" s="223"/>
      <c r="U328" s="223"/>
      <c r="V328" s="223"/>
      <c r="W328" s="202"/>
      <c r="X328" s="202"/>
      <c r="Y328" s="202"/>
      <c r="Z328" s="202"/>
      <c r="AA328" s="201"/>
      <c r="AB328" s="201"/>
      <c r="AC328" s="201"/>
      <c r="AD328" s="201"/>
      <c r="AE328" s="201"/>
      <c r="AF328" s="201"/>
      <c r="AG328" s="201"/>
      <c r="AH328" s="201"/>
      <c r="AI328" s="201"/>
      <c r="AJ328" s="201"/>
      <c r="AK328" s="201"/>
      <c r="AL328" s="201"/>
      <c r="AM328" s="201"/>
      <c r="AN328" s="201"/>
      <c r="AO328" s="201"/>
      <c r="AP328" s="201"/>
      <c r="AQ328" s="201"/>
      <c r="AR328" s="201"/>
      <c r="AS328" s="201"/>
      <c r="AT328" s="201"/>
      <c r="AU328" s="201"/>
      <c r="AV328" s="201"/>
      <c r="AW328" s="201"/>
      <c r="AX328" s="201"/>
      <c r="AY328" s="201"/>
      <c r="AZ328" s="201"/>
      <c r="BA328" s="201"/>
      <c r="BB328" s="201"/>
      <c r="BC328" s="201"/>
      <c r="BD328" s="201"/>
      <c r="BE328" s="201"/>
      <c r="BF328" s="201"/>
      <c r="BG328" s="201"/>
      <c r="BH328" s="201"/>
      <c r="BI328" s="201"/>
      <c r="BJ328" s="201"/>
      <c r="BK328" s="201"/>
      <c r="BL328" s="201"/>
      <c r="BM328" s="201"/>
      <c r="BN328" s="201"/>
      <c r="BO328" s="201"/>
      <c r="BP328" s="201"/>
      <c r="BQ328" s="201"/>
      <c r="BR328" s="201"/>
      <c r="BS328" s="201"/>
      <c r="BT328" s="201"/>
      <c r="BU328" s="201"/>
      <c r="BV328" s="201"/>
      <c r="BW328" s="201"/>
      <c r="BX328" s="201"/>
      <c r="BY328" s="201"/>
      <c r="BZ328" s="201"/>
      <c r="CA328" s="201"/>
      <c r="CB328" s="201"/>
      <c r="CC328" s="201"/>
      <c r="CD328" s="201"/>
      <c r="CE328" s="201"/>
      <c r="CF328" s="201"/>
      <c r="CG328" s="201"/>
      <c r="CH328" s="201"/>
      <c r="CI328" s="201"/>
      <c r="CJ328" s="201"/>
      <c r="CK328" s="201"/>
      <c r="CL328" s="201"/>
      <c r="CM328" s="201"/>
      <c r="CN328" s="201"/>
      <c r="CO328" s="201"/>
      <c r="CP328" s="201"/>
      <c r="CQ328" s="201"/>
      <c r="CR328" s="201"/>
      <c r="CS328" s="201"/>
      <c r="CT328" s="201"/>
      <c r="CU328" s="201"/>
      <c r="CV328" s="201"/>
      <c r="CW328" s="201"/>
      <c r="CX328" s="201"/>
      <c r="CY328" s="201"/>
      <c r="CZ328" s="201"/>
      <c r="DA328" s="201"/>
      <c r="DB328" s="201"/>
      <c r="DC328" s="201"/>
      <c r="DD328" s="201"/>
      <c r="DE328" s="201"/>
      <c r="DF328" s="201"/>
      <c r="DG328" s="201"/>
      <c r="DH328" s="201"/>
      <c r="DI328" s="201"/>
      <c r="DJ328" s="201"/>
      <c r="DK328" s="201"/>
      <c r="DL328" s="201"/>
      <c r="DM328" s="201"/>
      <c r="DN328" s="201"/>
      <c r="DO328" s="202"/>
      <c r="DP328" s="202"/>
      <c r="DQ328" s="202"/>
      <c r="DR328" s="202"/>
      <c r="DS328" s="202"/>
      <c r="DT328" s="202"/>
    </row>
    <row r="329" spans="1:124" s="224" customFormat="1" x14ac:dyDescent="0.2">
      <c r="A329" s="223"/>
      <c r="B329" s="223"/>
      <c r="C329" s="225"/>
      <c r="D329" s="226"/>
      <c r="E329" s="240"/>
      <c r="F329" s="240"/>
      <c r="G329" s="240"/>
      <c r="H329" s="240"/>
      <c r="I329" s="240"/>
      <c r="J329" s="241"/>
      <c r="K329" s="223"/>
      <c r="L329" s="223"/>
      <c r="M329" s="223"/>
      <c r="N329" s="223"/>
      <c r="O329" s="223"/>
      <c r="P329" s="223"/>
      <c r="Q329" s="223"/>
      <c r="R329" s="223"/>
      <c r="S329" s="223"/>
      <c r="T329" s="223"/>
      <c r="U329" s="223"/>
      <c r="V329" s="223"/>
      <c r="W329" s="202"/>
      <c r="X329" s="202"/>
      <c r="Y329" s="202"/>
      <c r="Z329" s="202"/>
      <c r="AA329" s="201"/>
      <c r="AB329" s="201"/>
      <c r="AC329" s="201"/>
      <c r="AD329" s="201"/>
      <c r="AE329" s="201"/>
      <c r="AF329" s="201"/>
      <c r="AG329" s="201"/>
      <c r="AH329" s="201"/>
      <c r="AI329" s="201"/>
      <c r="AJ329" s="201"/>
      <c r="AK329" s="201"/>
      <c r="AL329" s="201"/>
      <c r="AM329" s="201"/>
      <c r="AN329" s="201"/>
      <c r="AO329" s="201"/>
      <c r="AP329" s="201"/>
      <c r="AQ329" s="201"/>
      <c r="AR329" s="201"/>
      <c r="AS329" s="201"/>
      <c r="AT329" s="201"/>
      <c r="AU329" s="201"/>
      <c r="AV329" s="201"/>
      <c r="AW329" s="201"/>
      <c r="AX329" s="201"/>
      <c r="AY329" s="201"/>
      <c r="AZ329" s="201"/>
      <c r="BA329" s="201"/>
      <c r="BB329" s="201"/>
      <c r="BC329" s="201"/>
      <c r="BD329" s="201"/>
      <c r="BE329" s="201"/>
      <c r="BF329" s="201"/>
      <c r="BG329" s="201"/>
      <c r="BH329" s="201"/>
      <c r="BI329" s="201"/>
      <c r="BJ329" s="201"/>
      <c r="BK329" s="201"/>
      <c r="BL329" s="201"/>
      <c r="BM329" s="201"/>
      <c r="BN329" s="201"/>
      <c r="BO329" s="201"/>
      <c r="BP329" s="201"/>
      <c r="BQ329" s="201"/>
      <c r="BR329" s="201"/>
      <c r="BS329" s="201"/>
      <c r="BT329" s="201"/>
      <c r="BU329" s="201"/>
      <c r="BV329" s="201"/>
      <c r="BW329" s="201"/>
      <c r="BX329" s="201"/>
      <c r="BY329" s="201"/>
      <c r="BZ329" s="201"/>
      <c r="CA329" s="201"/>
      <c r="CB329" s="201"/>
      <c r="CC329" s="201"/>
      <c r="CD329" s="201"/>
      <c r="CE329" s="201"/>
      <c r="CF329" s="201"/>
      <c r="CG329" s="201"/>
      <c r="CH329" s="201"/>
      <c r="CI329" s="201"/>
      <c r="CJ329" s="201"/>
      <c r="CK329" s="201"/>
      <c r="CL329" s="201"/>
      <c r="CM329" s="201"/>
      <c r="CN329" s="201"/>
      <c r="CO329" s="201"/>
      <c r="CP329" s="201"/>
      <c r="CQ329" s="201"/>
      <c r="CR329" s="201"/>
      <c r="CS329" s="201"/>
      <c r="CT329" s="201"/>
      <c r="CU329" s="201"/>
      <c r="CV329" s="201"/>
      <c r="CW329" s="201"/>
      <c r="CX329" s="201"/>
      <c r="CY329" s="201"/>
      <c r="CZ329" s="201"/>
      <c r="DA329" s="201"/>
      <c r="DB329" s="201"/>
      <c r="DC329" s="201"/>
      <c r="DD329" s="201"/>
      <c r="DE329" s="201"/>
      <c r="DF329" s="201"/>
      <c r="DG329" s="201"/>
      <c r="DH329" s="201"/>
      <c r="DI329" s="201"/>
      <c r="DJ329" s="201"/>
      <c r="DK329" s="201"/>
      <c r="DL329" s="201"/>
      <c r="DM329" s="201"/>
      <c r="DN329" s="201"/>
      <c r="DO329" s="202"/>
      <c r="DP329" s="202"/>
      <c r="DQ329" s="202"/>
      <c r="DR329" s="202"/>
      <c r="DS329" s="202"/>
      <c r="DT329" s="202"/>
    </row>
    <row r="330" spans="1:124" s="224" customFormat="1" x14ac:dyDescent="0.2">
      <c r="A330" s="223"/>
      <c r="B330" s="223"/>
      <c r="C330" s="225"/>
      <c r="D330" s="226"/>
      <c r="E330" s="240"/>
      <c r="F330" s="240"/>
      <c r="G330" s="240"/>
      <c r="H330" s="240"/>
      <c r="I330" s="240"/>
      <c r="J330" s="241"/>
      <c r="K330" s="223"/>
      <c r="L330" s="223"/>
      <c r="M330" s="223"/>
      <c r="N330" s="223"/>
      <c r="O330" s="223"/>
      <c r="P330" s="223"/>
      <c r="Q330" s="223"/>
      <c r="R330" s="223"/>
      <c r="S330" s="223"/>
      <c r="T330" s="223"/>
      <c r="U330" s="223"/>
      <c r="V330" s="223"/>
      <c r="W330" s="202"/>
      <c r="X330" s="202"/>
      <c r="Y330" s="202"/>
      <c r="Z330" s="202"/>
      <c r="AA330" s="201"/>
      <c r="AB330" s="201"/>
      <c r="AC330" s="201"/>
      <c r="AD330" s="201"/>
      <c r="AE330" s="201"/>
      <c r="AF330" s="201"/>
      <c r="AG330" s="201"/>
      <c r="AH330" s="201"/>
      <c r="AI330" s="201"/>
      <c r="AJ330" s="201"/>
      <c r="AK330" s="201"/>
      <c r="AL330" s="201"/>
      <c r="AM330" s="201"/>
      <c r="AN330" s="201"/>
      <c r="AO330" s="201"/>
      <c r="AP330" s="201"/>
      <c r="AQ330" s="201"/>
      <c r="AR330" s="201"/>
      <c r="AS330" s="201"/>
      <c r="AT330" s="201"/>
      <c r="AU330" s="201"/>
      <c r="AV330" s="201"/>
      <c r="AW330" s="201"/>
      <c r="AX330" s="201"/>
      <c r="AY330" s="201"/>
      <c r="AZ330" s="201"/>
      <c r="BA330" s="201"/>
      <c r="BB330" s="201"/>
      <c r="BC330" s="201"/>
      <c r="BD330" s="201"/>
      <c r="BE330" s="201"/>
      <c r="BF330" s="201"/>
      <c r="BG330" s="201"/>
      <c r="BH330" s="201"/>
      <c r="BI330" s="201"/>
      <c r="BJ330" s="201"/>
      <c r="BK330" s="201"/>
      <c r="BL330" s="201"/>
      <c r="BM330" s="201"/>
      <c r="BN330" s="201"/>
      <c r="BO330" s="201"/>
      <c r="BP330" s="201"/>
      <c r="BQ330" s="201"/>
      <c r="BR330" s="201"/>
      <c r="BS330" s="201"/>
      <c r="BT330" s="201"/>
      <c r="BU330" s="201"/>
      <c r="BV330" s="201"/>
      <c r="BW330" s="201"/>
      <c r="BX330" s="201"/>
      <c r="BY330" s="201"/>
      <c r="BZ330" s="201"/>
      <c r="CA330" s="201"/>
      <c r="CB330" s="201"/>
      <c r="CC330" s="201"/>
      <c r="CD330" s="201"/>
      <c r="CE330" s="201"/>
      <c r="CF330" s="201"/>
      <c r="CG330" s="201"/>
      <c r="CH330" s="201"/>
      <c r="CI330" s="201"/>
      <c r="CJ330" s="201"/>
      <c r="CK330" s="201"/>
      <c r="CL330" s="201"/>
      <c r="CM330" s="201"/>
      <c r="CN330" s="201"/>
      <c r="CO330" s="201"/>
      <c r="CP330" s="201"/>
      <c r="CQ330" s="201"/>
      <c r="CR330" s="201"/>
      <c r="CS330" s="201"/>
      <c r="CT330" s="201"/>
      <c r="CU330" s="201"/>
      <c r="CV330" s="201"/>
      <c r="CW330" s="201"/>
      <c r="CX330" s="201"/>
      <c r="CY330" s="201"/>
      <c r="CZ330" s="201"/>
      <c r="DA330" s="201"/>
      <c r="DB330" s="201"/>
      <c r="DC330" s="201"/>
      <c r="DD330" s="201"/>
      <c r="DE330" s="201"/>
      <c r="DF330" s="201"/>
      <c r="DG330" s="201"/>
      <c r="DH330" s="201"/>
      <c r="DI330" s="201"/>
      <c r="DJ330" s="201"/>
      <c r="DK330" s="201"/>
      <c r="DL330" s="201"/>
      <c r="DM330" s="201"/>
      <c r="DN330" s="201"/>
      <c r="DO330" s="202"/>
      <c r="DP330" s="202"/>
      <c r="DQ330" s="202"/>
      <c r="DR330" s="202"/>
      <c r="DS330" s="202"/>
      <c r="DT330" s="202"/>
    </row>
    <row r="331" spans="1:124" s="224" customFormat="1" x14ac:dyDescent="0.2">
      <c r="A331" s="223"/>
      <c r="B331" s="223"/>
      <c r="C331" s="225"/>
      <c r="D331" s="226"/>
      <c r="E331" s="240"/>
      <c r="F331" s="240"/>
      <c r="G331" s="240"/>
      <c r="H331" s="240"/>
      <c r="I331" s="240"/>
      <c r="J331" s="241"/>
      <c r="K331" s="223"/>
      <c r="L331" s="223"/>
      <c r="M331" s="223"/>
      <c r="N331" s="223"/>
      <c r="O331" s="223"/>
      <c r="P331" s="223"/>
      <c r="Q331" s="223"/>
      <c r="R331" s="223"/>
      <c r="S331" s="223"/>
      <c r="T331" s="223"/>
      <c r="U331" s="223"/>
      <c r="V331" s="223"/>
      <c r="W331" s="202"/>
      <c r="X331" s="202"/>
      <c r="Y331" s="202"/>
      <c r="Z331" s="202"/>
      <c r="AA331" s="201"/>
      <c r="AB331" s="201"/>
      <c r="AC331" s="201"/>
      <c r="AD331" s="201"/>
      <c r="AE331" s="201"/>
      <c r="AF331" s="201"/>
      <c r="AG331" s="201"/>
      <c r="AH331" s="201"/>
      <c r="AI331" s="201"/>
      <c r="AJ331" s="201"/>
      <c r="AK331" s="201"/>
      <c r="AL331" s="201"/>
      <c r="AM331" s="201"/>
      <c r="AN331" s="201"/>
      <c r="AO331" s="201"/>
      <c r="AP331" s="201"/>
      <c r="AQ331" s="201"/>
      <c r="AR331" s="201"/>
      <c r="AS331" s="201"/>
      <c r="AT331" s="201"/>
      <c r="AU331" s="201"/>
      <c r="AV331" s="201"/>
      <c r="AW331" s="201"/>
      <c r="AX331" s="201"/>
      <c r="AY331" s="201"/>
      <c r="AZ331" s="201"/>
      <c r="BA331" s="201"/>
      <c r="BB331" s="201"/>
      <c r="BC331" s="201"/>
      <c r="BD331" s="201"/>
      <c r="BE331" s="201"/>
      <c r="BF331" s="201"/>
      <c r="BG331" s="201"/>
      <c r="BH331" s="201"/>
      <c r="BI331" s="201"/>
      <c r="BJ331" s="201"/>
      <c r="BK331" s="201"/>
      <c r="BL331" s="201"/>
      <c r="BM331" s="201"/>
      <c r="BN331" s="201"/>
      <c r="BO331" s="201"/>
      <c r="BP331" s="201"/>
      <c r="BQ331" s="201"/>
      <c r="BR331" s="201"/>
      <c r="BS331" s="201"/>
      <c r="BT331" s="201"/>
      <c r="BU331" s="201"/>
      <c r="BV331" s="201"/>
      <c r="BW331" s="201"/>
      <c r="BX331" s="201"/>
      <c r="BY331" s="201"/>
      <c r="BZ331" s="201"/>
      <c r="CA331" s="201"/>
      <c r="CB331" s="201"/>
      <c r="CC331" s="201"/>
      <c r="CD331" s="201"/>
      <c r="CE331" s="201"/>
      <c r="CF331" s="201"/>
      <c r="CG331" s="201"/>
      <c r="CH331" s="201"/>
      <c r="CI331" s="201"/>
      <c r="CJ331" s="201"/>
      <c r="CK331" s="201"/>
      <c r="CL331" s="201"/>
      <c r="CM331" s="201"/>
      <c r="CN331" s="201"/>
      <c r="CO331" s="201"/>
      <c r="CP331" s="201"/>
      <c r="CQ331" s="201"/>
      <c r="CR331" s="201"/>
      <c r="CS331" s="201"/>
      <c r="CT331" s="201"/>
      <c r="CU331" s="201"/>
      <c r="CV331" s="201"/>
      <c r="CW331" s="201"/>
      <c r="CX331" s="201"/>
      <c r="CY331" s="201"/>
      <c r="CZ331" s="201"/>
      <c r="DA331" s="201"/>
      <c r="DB331" s="201"/>
      <c r="DC331" s="201"/>
      <c r="DD331" s="201"/>
      <c r="DE331" s="201"/>
      <c r="DF331" s="201"/>
      <c r="DG331" s="201"/>
      <c r="DH331" s="201"/>
      <c r="DI331" s="201"/>
      <c r="DJ331" s="201"/>
      <c r="DK331" s="201"/>
      <c r="DL331" s="201"/>
      <c r="DM331" s="201"/>
      <c r="DN331" s="201"/>
      <c r="DO331" s="202"/>
      <c r="DP331" s="202"/>
      <c r="DQ331" s="202"/>
      <c r="DR331" s="202"/>
      <c r="DS331" s="202"/>
      <c r="DT331" s="202"/>
    </row>
    <row r="332" spans="1:124" s="224" customFormat="1" x14ac:dyDescent="0.2">
      <c r="A332" s="223"/>
      <c r="B332" s="223"/>
      <c r="C332" s="225"/>
      <c r="D332" s="226"/>
      <c r="E332" s="240"/>
      <c r="F332" s="240"/>
      <c r="G332" s="240"/>
      <c r="H332" s="240"/>
      <c r="I332" s="240"/>
      <c r="J332" s="241"/>
      <c r="K332" s="223"/>
      <c r="L332" s="223"/>
      <c r="M332" s="223"/>
      <c r="N332" s="223"/>
      <c r="O332" s="223"/>
      <c r="P332" s="223"/>
      <c r="Q332" s="223"/>
      <c r="R332" s="223"/>
      <c r="S332" s="223"/>
      <c r="T332" s="223"/>
      <c r="U332" s="223"/>
      <c r="V332" s="223"/>
      <c r="W332" s="202"/>
      <c r="X332" s="202"/>
      <c r="Y332" s="202"/>
      <c r="Z332" s="202"/>
      <c r="AA332" s="201"/>
      <c r="AB332" s="201"/>
      <c r="AC332" s="201"/>
      <c r="AD332" s="201"/>
      <c r="AE332" s="201"/>
      <c r="AF332" s="201"/>
      <c r="AG332" s="201"/>
      <c r="AH332" s="201"/>
      <c r="AI332" s="201"/>
      <c r="AJ332" s="201"/>
      <c r="AK332" s="201"/>
      <c r="AL332" s="201"/>
      <c r="AM332" s="201"/>
      <c r="AN332" s="201"/>
      <c r="AO332" s="201"/>
      <c r="AP332" s="201"/>
      <c r="AQ332" s="201"/>
      <c r="AR332" s="201"/>
      <c r="AS332" s="201"/>
      <c r="AT332" s="201"/>
      <c r="AU332" s="201"/>
      <c r="AV332" s="201"/>
      <c r="AW332" s="201"/>
      <c r="AX332" s="201"/>
      <c r="AY332" s="201"/>
      <c r="AZ332" s="201"/>
      <c r="BA332" s="201"/>
      <c r="BB332" s="201"/>
      <c r="BC332" s="201"/>
      <c r="BD332" s="201"/>
      <c r="BE332" s="201"/>
      <c r="BF332" s="201"/>
      <c r="BG332" s="201"/>
      <c r="BH332" s="201"/>
      <c r="BI332" s="201"/>
      <c r="BJ332" s="201"/>
      <c r="BK332" s="201"/>
      <c r="BL332" s="201"/>
      <c r="BM332" s="201"/>
      <c r="BN332" s="201"/>
      <c r="BO332" s="201"/>
      <c r="BP332" s="201"/>
      <c r="BQ332" s="201"/>
      <c r="BR332" s="201"/>
      <c r="BS332" s="201"/>
      <c r="BT332" s="201"/>
      <c r="BU332" s="201"/>
      <c r="BV332" s="201"/>
      <c r="BW332" s="201"/>
      <c r="BX332" s="201"/>
      <c r="BY332" s="201"/>
      <c r="BZ332" s="201"/>
      <c r="CA332" s="201"/>
      <c r="CB332" s="201"/>
      <c r="CC332" s="201"/>
      <c r="CD332" s="201"/>
      <c r="CE332" s="201"/>
      <c r="CF332" s="201"/>
      <c r="CG332" s="201"/>
      <c r="CH332" s="201"/>
      <c r="CI332" s="201"/>
      <c r="CJ332" s="201"/>
      <c r="CK332" s="201"/>
      <c r="CL332" s="201"/>
      <c r="CM332" s="201"/>
      <c r="CN332" s="201"/>
      <c r="CO332" s="201"/>
      <c r="CP332" s="201"/>
      <c r="CQ332" s="201"/>
      <c r="CR332" s="201"/>
      <c r="CS332" s="201"/>
      <c r="CT332" s="201"/>
      <c r="CU332" s="201"/>
      <c r="CV332" s="201"/>
      <c r="CW332" s="201"/>
      <c r="CX332" s="201"/>
      <c r="CY332" s="201"/>
      <c r="CZ332" s="201"/>
      <c r="DA332" s="201"/>
      <c r="DB332" s="201"/>
      <c r="DC332" s="201"/>
      <c r="DD332" s="201"/>
      <c r="DE332" s="201"/>
      <c r="DF332" s="201"/>
      <c r="DG332" s="201"/>
      <c r="DH332" s="201"/>
      <c r="DI332" s="201"/>
      <c r="DJ332" s="201"/>
      <c r="DK332" s="201"/>
      <c r="DL332" s="201"/>
      <c r="DM332" s="201"/>
      <c r="DN332" s="201"/>
      <c r="DO332" s="202"/>
      <c r="DP332" s="202"/>
      <c r="DQ332" s="202"/>
      <c r="DR332" s="202"/>
      <c r="DS332" s="202"/>
      <c r="DT332" s="202"/>
    </row>
    <row r="333" spans="1:124" s="224" customFormat="1" x14ac:dyDescent="0.2">
      <c r="A333" s="223"/>
      <c r="B333" s="223"/>
      <c r="C333" s="225"/>
      <c r="D333" s="226"/>
      <c r="E333" s="240"/>
      <c r="F333" s="240"/>
      <c r="G333" s="240"/>
      <c r="H333" s="240"/>
      <c r="I333" s="240"/>
      <c r="J333" s="241"/>
      <c r="K333" s="223"/>
      <c r="L333" s="223"/>
      <c r="M333" s="223"/>
      <c r="N333" s="223"/>
      <c r="O333" s="223"/>
      <c r="P333" s="223"/>
      <c r="Q333" s="223"/>
      <c r="R333" s="223"/>
      <c r="S333" s="223"/>
      <c r="T333" s="223"/>
      <c r="U333" s="223"/>
      <c r="V333" s="223"/>
      <c r="W333" s="202"/>
      <c r="X333" s="202"/>
      <c r="Y333" s="202"/>
      <c r="Z333" s="202"/>
      <c r="AA333" s="201"/>
      <c r="AB333" s="201"/>
      <c r="AC333" s="201"/>
      <c r="AD333" s="201"/>
      <c r="AE333" s="201"/>
      <c r="AF333" s="201"/>
      <c r="AG333" s="201"/>
      <c r="AH333" s="201"/>
      <c r="AI333" s="201"/>
      <c r="AJ333" s="201"/>
      <c r="AK333" s="201"/>
      <c r="AL333" s="201"/>
      <c r="AM333" s="201"/>
      <c r="AN333" s="201"/>
      <c r="AO333" s="201"/>
      <c r="AP333" s="201"/>
      <c r="AQ333" s="201"/>
      <c r="AR333" s="201"/>
      <c r="AS333" s="201"/>
      <c r="AT333" s="201"/>
      <c r="AU333" s="201"/>
      <c r="AV333" s="201"/>
      <c r="AW333" s="201"/>
      <c r="AX333" s="201"/>
      <c r="AY333" s="201"/>
      <c r="AZ333" s="201"/>
      <c r="BA333" s="201"/>
      <c r="BB333" s="201"/>
      <c r="BC333" s="201"/>
      <c r="BD333" s="201"/>
      <c r="BE333" s="201"/>
      <c r="BF333" s="201"/>
      <c r="BG333" s="201"/>
      <c r="BH333" s="201"/>
      <c r="BI333" s="201"/>
      <c r="BJ333" s="201"/>
      <c r="BK333" s="201"/>
      <c r="BL333" s="201"/>
      <c r="BM333" s="201"/>
      <c r="BN333" s="201"/>
      <c r="BO333" s="201"/>
      <c r="BP333" s="201"/>
      <c r="BQ333" s="201"/>
      <c r="BR333" s="201"/>
      <c r="BS333" s="201"/>
      <c r="BT333" s="201"/>
      <c r="BU333" s="201"/>
      <c r="BV333" s="201"/>
      <c r="BW333" s="201"/>
      <c r="BX333" s="201"/>
      <c r="BY333" s="201"/>
      <c r="BZ333" s="201"/>
      <c r="CA333" s="201"/>
      <c r="CB333" s="201"/>
      <c r="CC333" s="201"/>
      <c r="CD333" s="201"/>
      <c r="CE333" s="201"/>
      <c r="CF333" s="201"/>
      <c r="CG333" s="201"/>
      <c r="CH333" s="201"/>
      <c r="CI333" s="201"/>
      <c r="CJ333" s="201"/>
      <c r="CK333" s="201"/>
      <c r="CL333" s="201"/>
      <c r="CM333" s="201"/>
      <c r="CN333" s="201"/>
      <c r="CO333" s="201"/>
      <c r="CP333" s="201"/>
      <c r="CQ333" s="201"/>
      <c r="CR333" s="201"/>
      <c r="CS333" s="201"/>
      <c r="CT333" s="201"/>
      <c r="CU333" s="201"/>
      <c r="CV333" s="201"/>
      <c r="CW333" s="201"/>
      <c r="CX333" s="201"/>
      <c r="CY333" s="201"/>
      <c r="CZ333" s="201"/>
      <c r="DA333" s="201"/>
      <c r="DB333" s="201"/>
      <c r="DC333" s="201"/>
      <c r="DD333" s="201"/>
      <c r="DE333" s="201"/>
      <c r="DF333" s="201"/>
      <c r="DG333" s="201"/>
      <c r="DH333" s="201"/>
      <c r="DI333" s="201"/>
      <c r="DJ333" s="201"/>
      <c r="DK333" s="201"/>
      <c r="DL333" s="201"/>
      <c r="DM333" s="201"/>
      <c r="DN333" s="201"/>
      <c r="DO333" s="202"/>
      <c r="DP333" s="202"/>
      <c r="DQ333" s="202"/>
      <c r="DR333" s="202"/>
      <c r="DS333" s="202"/>
      <c r="DT333" s="202"/>
    </row>
    <row r="334" spans="1:124" s="224" customFormat="1" x14ac:dyDescent="0.2">
      <c r="A334" s="223"/>
      <c r="B334" s="223"/>
      <c r="C334" s="225"/>
      <c r="D334" s="226"/>
      <c r="E334" s="240"/>
      <c r="F334" s="240"/>
      <c r="G334" s="240"/>
      <c r="H334" s="240"/>
      <c r="I334" s="240"/>
      <c r="J334" s="241"/>
      <c r="K334" s="223"/>
      <c r="L334" s="223"/>
      <c r="M334" s="223"/>
      <c r="N334" s="223"/>
      <c r="O334" s="223"/>
      <c r="P334" s="223"/>
      <c r="Q334" s="223"/>
      <c r="R334" s="223"/>
      <c r="S334" s="223"/>
      <c r="T334" s="223"/>
      <c r="U334" s="223"/>
      <c r="V334" s="223"/>
      <c r="W334" s="202"/>
      <c r="X334" s="202"/>
      <c r="Y334" s="202"/>
      <c r="Z334" s="202"/>
      <c r="AA334" s="201"/>
      <c r="AB334" s="201"/>
      <c r="AC334" s="201"/>
      <c r="AD334" s="201"/>
      <c r="AE334" s="201"/>
      <c r="AF334" s="201"/>
      <c r="AG334" s="201"/>
      <c r="AH334" s="201"/>
      <c r="AI334" s="201"/>
      <c r="AJ334" s="201"/>
      <c r="AK334" s="201"/>
      <c r="AL334" s="201"/>
      <c r="AM334" s="201"/>
      <c r="AN334" s="201"/>
      <c r="AO334" s="201"/>
      <c r="AP334" s="201"/>
      <c r="AQ334" s="201"/>
      <c r="AR334" s="201"/>
      <c r="AS334" s="201"/>
      <c r="AT334" s="201"/>
      <c r="AU334" s="201"/>
      <c r="AV334" s="201"/>
      <c r="AW334" s="201"/>
      <c r="AX334" s="201"/>
      <c r="AY334" s="201"/>
      <c r="AZ334" s="201"/>
      <c r="BA334" s="201"/>
      <c r="BB334" s="201"/>
      <c r="BC334" s="201"/>
      <c r="BD334" s="201"/>
      <c r="BE334" s="201"/>
      <c r="BF334" s="201"/>
      <c r="BG334" s="201"/>
      <c r="BH334" s="201"/>
      <c r="BI334" s="201"/>
      <c r="BJ334" s="201"/>
      <c r="BK334" s="201"/>
      <c r="BL334" s="201"/>
      <c r="BM334" s="201"/>
      <c r="BN334" s="201"/>
      <c r="BO334" s="201"/>
      <c r="BP334" s="201"/>
      <c r="BQ334" s="201"/>
      <c r="BR334" s="201"/>
      <c r="BS334" s="201"/>
      <c r="BT334" s="201"/>
      <c r="BU334" s="201"/>
      <c r="BV334" s="201"/>
      <c r="BW334" s="201"/>
      <c r="BX334" s="201"/>
      <c r="BY334" s="201"/>
      <c r="BZ334" s="201"/>
      <c r="CA334" s="201"/>
      <c r="CB334" s="201"/>
      <c r="CC334" s="201"/>
      <c r="CD334" s="201"/>
      <c r="CE334" s="201"/>
      <c r="CF334" s="201"/>
      <c r="CG334" s="201"/>
      <c r="CH334" s="201"/>
      <c r="CI334" s="201"/>
      <c r="CJ334" s="201"/>
      <c r="CK334" s="201"/>
      <c r="CL334" s="201"/>
      <c r="CM334" s="201"/>
      <c r="CN334" s="201"/>
      <c r="CO334" s="201"/>
      <c r="CP334" s="201"/>
      <c r="CQ334" s="201"/>
      <c r="CR334" s="201"/>
      <c r="CS334" s="201"/>
      <c r="CT334" s="201"/>
      <c r="CU334" s="201"/>
      <c r="CV334" s="201"/>
      <c r="CW334" s="201"/>
      <c r="CX334" s="201"/>
      <c r="CY334" s="201"/>
      <c r="CZ334" s="201"/>
      <c r="DA334" s="201"/>
      <c r="DB334" s="201"/>
      <c r="DC334" s="201"/>
      <c r="DD334" s="201"/>
      <c r="DE334" s="201"/>
      <c r="DF334" s="201"/>
      <c r="DG334" s="201"/>
      <c r="DH334" s="201"/>
      <c r="DI334" s="201"/>
      <c r="DJ334" s="201"/>
      <c r="DK334" s="201"/>
      <c r="DL334" s="201"/>
      <c r="DM334" s="201"/>
      <c r="DN334" s="201"/>
      <c r="DO334" s="202"/>
      <c r="DP334" s="202"/>
      <c r="DQ334" s="202"/>
      <c r="DR334" s="202"/>
      <c r="DS334" s="202"/>
      <c r="DT334" s="202"/>
    </row>
    <row r="335" spans="1:124" s="224" customFormat="1" x14ac:dyDescent="0.2">
      <c r="A335" s="223"/>
      <c r="B335" s="223"/>
      <c r="C335" s="225"/>
      <c r="D335" s="226"/>
      <c r="E335" s="240"/>
      <c r="F335" s="240"/>
      <c r="G335" s="240"/>
      <c r="H335" s="240"/>
      <c r="I335" s="240"/>
      <c r="J335" s="241"/>
      <c r="K335" s="223"/>
      <c r="L335" s="223"/>
      <c r="M335" s="223"/>
      <c r="N335" s="223"/>
      <c r="O335" s="223"/>
      <c r="P335" s="223"/>
      <c r="Q335" s="223"/>
      <c r="R335" s="223"/>
      <c r="S335" s="223"/>
      <c r="T335" s="223"/>
      <c r="U335" s="223"/>
      <c r="V335" s="223"/>
      <c r="W335" s="202"/>
      <c r="X335" s="202"/>
      <c r="Y335" s="202"/>
      <c r="Z335" s="202"/>
      <c r="AA335" s="201"/>
      <c r="AB335" s="201"/>
      <c r="AC335" s="201"/>
      <c r="AD335" s="201"/>
      <c r="AE335" s="201"/>
      <c r="AF335" s="201"/>
      <c r="AG335" s="201"/>
      <c r="AH335" s="201"/>
      <c r="AI335" s="201"/>
      <c r="AJ335" s="201"/>
      <c r="AK335" s="201"/>
      <c r="AL335" s="201"/>
      <c r="AM335" s="201"/>
      <c r="AN335" s="201"/>
      <c r="AO335" s="201"/>
      <c r="AP335" s="201"/>
      <c r="AQ335" s="201"/>
      <c r="AR335" s="201"/>
      <c r="AS335" s="201"/>
      <c r="AT335" s="201"/>
      <c r="AU335" s="201"/>
      <c r="AV335" s="201"/>
      <c r="AW335" s="201"/>
      <c r="AX335" s="201"/>
      <c r="AY335" s="201"/>
      <c r="AZ335" s="201"/>
      <c r="BA335" s="201"/>
      <c r="BB335" s="201"/>
      <c r="BC335" s="201"/>
      <c r="BD335" s="201"/>
      <c r="BE335" s="201"/>
      <c r="BF335" s="201"/>
      <c r="BG335" s="201"/>
      <c r="BH335" s="201"/>
      <c r="BI335" s="201"/>
      <c r="BJ335" s="201"/>
      <c r="BK335" s="201"/>
      <c r="BL335" s="201"/>
      <c r="BM335" s="201"/>
      <c r="BN335" s="201"/>
      <c r="BO335" s="201"/>
      <c r="BP335" s="201"/>
      <c r="BQ335" s="201"/>
      <c r="BR335" s="201"/>
      <c r="BS335" s="201"/>
      <c r="BT335" s="201"/>
      <c r="BU335" s="201"/>
      <c r="BV335" s="201"/>
      <c r="BW335" s="201"/>
      <c r="BX335" s="201"/>
      <c r="BY335" s="201"/>
      <c r="BZ335" s="201"/>
      <c r="CA335" s="201"/>
      <c r="CB335" s="201"/>
      <c r="CC335" s="201"/>
      <c r="CD335" s="201"/>
      <c r="CE335" s="201"/>
      <c r="CF335" s="201"/>
      <c r="CG335" s="201"/>
      <c r="CH335" s="201"/>
      <c r="CI335" s="201"/>
      <c r="CJ335" s="201"/>
      <c r="CK335" s="201"/>
      <c r="CL335" s="201"/>
      <c r="CM335" s="201"/>
      <c r="CN335" s="201"/>
      <c r="CO335" s="201"/>
      <c r="CP335" s="201"/>
      <c r="CQ335" s="201"/>
      <c r="CR335" s="201"/>
      <c r="CS335" s="201"/>
      <c r="CT335" s="201"/>
      <c r="CU335" s="201"/>
      <c r="CV335" s="201"/>
      <c r="CW335" s="201"/>
      <c r="CX335" s="201"/>
      <c r="CY335" s="201"/>
      <c r="CZ335" s="201"/>
      <c r="DA335" s="201"/>
      <c r="DB335" s="201"/>
      <c r="DC335" s="201"/>
      <c r="DD335" s="201"/>
      <c r="DE335" s="201"/>
      <c r="DF335" s="201"/>
      <c r="DG335" s="201"/>
      <c r="DH335" s="201"/>
      <c r="DI335" s="201"/>
      <c r="DJ335" s="201"/>
      <c r="DK335" s="201"/>
      <c r="DL335" s="201"/>
      <c r="DM335" s="201"/>
      <c r="DN335" s="201"/>
      <c r="DO335" s="202"/>
      <c r="DP335" s="202"/>
      <c r="DQ335" s="202"/>
      <c r="DR335" s="202"/>
      <c r="DS335" s="202"/>
      <c r="DT335" s="202"/>
    </row>
    <row r="336" spans="1:124" s="224" customFormat="1" x14ac:dyDescent="0.2">
      <c r="A336" s="223"/>
      <c r="B336" s="223"/>
      <c r="C336" s="225"/>
      <c r="D336" s="226"/>
      <c r="E336" s="240"/>
      <c r="F336" s="240"/>
      <c r="G336" s="240"/>
      <c r="H336" s="240"/>
      <c r="I336" s="240"/>
      <c r="J336" s="241"/>
      <c r="K336" s="223"/>
      <c r="L336" s="223"/>
      <c r="M336" s="223"/>
      <c r="N336" s="223"/>
      <c r="O336" s="223"/>
      <c r="P336" s="223"/>
      <c r="Q336" s="223"/>
      <c r="R336" s="223"/>
      <c r="S336" s="223"/>
      <c r="T336" s="223"/>
      <c r="U336" s="223"/>
      <c r="V336" s="223"/>
      <c r="W336" s="202"/>
      <c r="X336" s="202"/>
      <c r="Y336" s="202"/>
      <c r="Z336" s="202"/>
      <c r="AA336" s="201"/>
      <c r="AB336" s="201"/>
      <c r="AC336" s="201"/>
      <c r="AD336" s="201"/>
      <c r="AE336" s="201"/>
      <c r="AF336" s="201"/>
      <c r="AG336" s="201"/>
      <c r="AH336" s="201"/>
      <c r="AI336" s="201"/>
      <c r="AJ336" s="201"/>
      <c r="AK336" s="201"/>
      <c r="AL336" s="201"/>
      <c r="AM336" s="201"/>
      <c r="AN336" s="201"/>
      <c r="AO336" s="201"/>
      <c r="AP336" s="201"/>
      <c r="AQ336" s="201"/>
      <c r="AR336" s="201"/>
      <c r="AS336" s="201"/>
      <c r="AT336" s="201"/>
      <c r="AU336" s="201"/>
      <c r="AV336" s="201"/>
      <c r="AW336" s="201"/>
      <c r="AX336" s="201"/>
      <c r="AY336" s="201"/>
      <c r="AZ336" s="201"/>
      <c r="BA336" s="201"/>
      <c r="BB336" s="201"/>
      <c r="BC336" s="201"/>
      <c r="BD336" s="201"/>
      <c r="BE336" s="201"/>
      <c r="BF336" s="201"/>
      <c r="BG336" s="201"/>
      <c r="BH336" s="201"/>
      <c r="BI336" s="201"/>
      <c r="BJ336" s="201"/>
      <c r="BK336" s="201"/>
      <c r="BL336" s="201"/>
      <c r="BM336" s="201"/>
      <c r="BN336" s="201"/>
      <c r="BO336" s="201"/>
      <c r="BP336" s="201"/>
      <c r="BQ336" s="201"/>
      <c r="BR336" s="201"/>
      <c r="BS336" s="201"/>
      <c r="BT336" s="201"/>
      <c r="BU336" s="201"/>
      <c r="BV336" s="201"/>
      <c r="BW336" s="201"/>
      <c r="BX336" s="201"/>
      <c r="BY336" s="201"/>
      <c r="BZ336" s="201"/>
      <c r="CA336" s="201"/>
      <c r="CB336" s="201"/>
      <c r="CC336" s="201"/>
      <c r="CD336" s="201"/>
      <c r="CE336" s="201"/>
      <c r="CF336" s="201"/>
      <c r="CG336" s="201"/>
      <c r="CH336" s="201"/>
      <c r="CI336" s="201"/>
      <c r="CJ336" s="201"/>
      <c r="CK336" s="201"/>
      <c r="CL336" s="201"/>
      <c r="CM336" s="201"/>
      <c r="CN336" s="201"/>
      <c r="CO336" s="201"/>
      <c r="CP336" s="201"/>
      <c r="CQ336" s="201"/>
      <c r="CR336" s="201"/>
      <c r="CS336" s="201"/>
      <c r="CT336" s="201"/>
      <c r="CU336" s="201"/>
      <c r="CV336" s="201"/>
      <c r="CW336" s="201"/>
      <c r="CX336" s="201"/>
      <c r="CY336" s="201"/>
      <c r="CZ336" s="201"/>
      <c r="DA336" s="201"/>
      <c r="DB336" s="201"/>
      <c r="DC336" s="201"/>
      <c r="DD336" s="201"/>
      <c r="DE336" s="201"/>
      <c r="DF336" s="201"/>
      <c r="DG336" s="201"/>
      <c r="DH336" s="201"/>
      <c r="DI336" s="201"/>
      <c r="DJ336" s="201"/>
      <c r="DK336" s="201"/>
      <c r="DL336" s="201"/>
      <c r="DM336" s="201"/>
      <c r="DN336" s="201"/>
      <c r="DO336" s="202"/>
      <c r="DP336" s="202"/>
      <c r="DQ336" s="202"/>
      <c r="DR336" s="202"/>
      <c r="DS336" s="202"/>
      <c r="DT336" s="202"/>
    </row>
    <row r="337" spans="1:124" s="224" customFormat="1" x14ac:dyDescent="0.2">
      <c r="A337" s="223"/>
      <c r="B337" s="223"/>
      <c r="C337" s="225"/>
      <c r="D337" s="226"/>
      <c r="E337" s="240"/>
      <c r="F337" s="240"/>
      <c r="G337" s="240"/>
      <c r="H337" s="240"/>
      <c r="I337" s="240"/>
      <c r="J337" s="241"/>
      <c r="K337" s="223"/>
      <c r="L337" s="223"/>
      <c r="M337" s="223"/>
      <c r="N337" s="223"/>
      <c r="O337" s="223"/>
      <c r="P337" s="223"/>
      <c r="Q337" s="223"/>
      <c r="R337" s="223"/>
      <c r="S337" s="223"/>
      <c r="T337" s="223"/>
      <c r="U337" s="223"/>
      <c r="V337" s="223"/>
      <c r="W337" s="202"/>
      <c r="X337" s="202"/>
      <c r="Y337" s="202"/>
      <c r="Z337" s="202"/>
      <c r="AA337" s="201"/>
      <c r="AB337" s="201"/>
      <c r="AC337" s="201"/>
      <c r="AD337" s="201"/>
      <c r="AE337" s="201"/>
      <c r="AF337" s="201"/>
      <c r="AG337" s="201"/>
      <c r="AH337" s="201"/>
      <c r="AI337" s="201"/>
      <c r="AJ337" s="201"/>
      <c r="AK337" s="201"/>
      <c r="AL337" s="201"/>
      <c r="AM337" s="201"/>
      <c r="AN337" s="201"/>
      <c r="AO337" s="201"/>
      <c r="AP337" s="201"/>
      <c r="AQ337" s="201"/>
      <c r="AR337" s="201"/>
      <c r="AS337" s="201"/>
      <c r="AT337" s="201"/>
      <c r="AU337" s="201"/>
      <c r="AV337" s="201"/>
      <c r="AW337" s="201"/>
      <c r="AX337" s="201"/>
      <c r="AY337" s="201"/>
      <c r="AZ337" s="201"/>
      <c r="BA337" s="201"/>
      <c r="BB337" s="201"/>
      <c r="BC337" s="201"/>
      <c r="BD337" s="201"/>
      <c r="BE337" s="201"/>
      <c r="BF337" s="201"/>
      <c r="BG337" s="201"/>
      <c r="BH337" s="201"/>
      <c r="BI337" s="201"/>
      <c r="BJ337" s="201"/>
      <c r="BK337" s="201"/>
      <c r="BL337" s="201"/>
      <c r="BM337" s="201"/>
      <c r="BN337" s="201"/>
      <c r="BO337" s="201"/>
      <c r="BP337" s="201"/>
      <c r="BQ337" s="201"/>
      <c r="BR337" s="201"/>
      <c r="BS337" s="201"/>
      <c r="BT337" s="201"/>
      <c r="BU337" s="201"/>
      <c r="BV337" s="201"/>
      <c r="BW337" s="201"/>
      <c r="BX337" s="201"/>
      <c r="BY337" s="201"/>
      <c r="BZ337" s="201"/>
      <c r="CA337" s="201"/>
      <c r="CB337" s="201"/>
      <c r="CC337" s="201"/>
      <c r="CD337" s="201"/>
      <c r="CE337" s="201"/>
      <c r="CF337" s="201"/>
      <c r="CG337" s="201"/>
      <c r="CH337" s="201"/>
      <c r="CI337" s="201"/>
      <c r="CJ337" s="201"/>
      <c r="CK337" s="201"/>
      <c r="CL337" s="201"/>
      <c r="CM337" s="201"/>
      <c r="CN337" s="201"/>
      <c r="CO337" s="201"/>
      <c r="CP337" s="201"/>
      <c r="CQ337" s="201"/>
      <c r="CR337" s="201"/>
      <c r="CS337" s="201"/>
      <c r="CT337" s="201"/>
      <c r="CU337" s="201"/>
      <c r="CV337" s="201"/>
      <c r="CW337" s="201"/>
      <c r="CX337" s="201"/>
      <c r="CY337" s="201"/>
      <c r="CZ337" s="201"/>
      <c r="DA337" s="201"/>
      <c r="DB337" s="201"/>
      <c r="DC337" s="201"/>
      <c r="DD337" s="201"/>
      <c r="DE337" s="201"/>
      <c r="DF337" s="201"/>
      <c r="DG337" s="201"/>
      <c r="DH337" s="201"/>
      <c r="DI337" s="201"/>
      <c r="DJ337" s="201"/>
      <c r="DK337" s="201"/>
      <c r="DL337" s="201"/>
      <c r="DM337" s="201"/>
      <c r="DN337" s="201"/>
      <c r="DO337" s="202"/>
      <c r="DP337" s="202"/>
      <c r="DQ337" s="202"/>
      <c r="DR337" s="202"/>
      <c r="DS337" s="202"/>
      <c r="DT337" s="202"/>
    </row>
    <row r="338" spans="1:124" s="224" customFormat="1" x14ac:dyDescent="0.2">
      <c r="A338" s="223"/>
      <c r="B338" s="223"/>
      <c r="C338" s="225"/>
      <c r="D338" s="226"/>
      <c r="E338" s="240"/>
      <c r="F338" s="240"/>
      <c r="G338" s="240"/>
      <c r="H338" s="240"/>
      <c r="I338" s="240"/>
      <c r="J338" s="241"/>
      <c r="K338" s="223"/>
      <c r="L338" s="223"/>
      <c r="M338" s="223"/>
      <c r="N338" s="223"/>
      <c r="O338" s="223"/>
      <c r="P338" s="223"/>
      <c r="Q338" s="223"/>
      <c r="R338" s="223"/>
      <c r="S338" s="223"/>
      <c r="T338" s="223"/>
      <c r="U338" s="223"/>
      <c r="V338" s="223"/>
      <c r="W338" s="202"/>
      <c r="X338" s="202"/>
      <c r="Y338" s="202"/>
      <c r="Z338" s="202"/>
      <c r="AA338" s="201"/>
      <c r="AB338" s="201"/>
      <c r="AC338" s="201"/>
      <c r="AD338" s="201"/>
      <c r="AE338" s="201"/>
      <c r="AF338" s="201"/>
      <c r="AG338" s="201"/>
      <c r="AH338" s="201"/>
      <c r="AI338" s="201"/>
      <c r="AJ338" s="201"/>
      <c r="AK338" s="201"/>
      <c r="AL338" s="201"/>
      <c r="AM338" s="201"/>
      <c r="AN338" s="201"/>
      <c r="AO338" s="201"/>
      <c r="AP338" s="201"/>
      <c r="AQ338" s="201"/>
      <c r="AR338" s="201"/>
      <c r="AS338" s="201"/>
      <c r="AT338" s="201"/>
      <c r="AU338" s="201"/>
      <c r="AV338" s="201"/>
      <c r="AW338" s="201"/>
      <c r="AX338" s="201"/>
      <c r="AY338" s="201"/>
      <c r="AZ338" s="201"/>
      <c r="BA338" s="201"/>
      <c r="BB338" s="201"/>
      <c r="BC338" s="201"/>
      <c r="BD338" s="201"/>
      <c r="BE338" s="201"/>
      <c r="BF338" s="201"/>
      <c r="BG338" s="201"/>
      <c r="BH338" s="201"/>
      <c r="BI338" s="201"/>
      <c r="BJ338" s="201"/>
      <c r="BK338" s="201"/>
      <c r="BL338" s="201"/>
      <c r="BM338" s="201"/>
      <c r="BN338" s="201"/>
      <c r="BO338" s="201"/>
      <c r="BP338" s="201"/>
      <c r="BQ338" s="201"/>
      <c r="BR338" s="201"/>
      <c r="BS338" s="201"/>
      <c r="BT338" s="201"/>
      <c r="BU338" s="201"/>
      <c r="BV338" s="201"/>
      <c r="BW338" s="201"/>
      <c r="BX338" s="201"/>
      <c r="BY338" s="201"/>
      <c r="BZ338" s="201"/>
      <c r="CA338" s="201"/>
      <c r="CB338" s="201"/>
      <c r="CC338" s="201"/>
      <c r="CD338" s="201"/>
      <c r="CE338" s="201"/>
      <c r="CF338" s="201"/>
      <c r="CG338" s="201"/>
      <c r="CH338" s="201"/>
      <c r="CI338" s="201"/>
      <c r="CJ338" s="201"/>
      <c r="CK338" s="201"/>
      <c r="CL338" s="201"/>
      <c r="CM338" s="201"/>
      <c r="CN338" s="201"/>
      <c r="CO338" s="201"/>
      <c r="CP338" s="201"/>
      <c r="CQ338" s="201"/>
      <c r="CR338" s="201"/>
      <c r="CS338" s="201"/>
      <c r="CT338" s="201"/>
      <c r="CU338" s="201"/>
      <c r="CV338" s="201"/>
      <c r="CW338" s="201"/>
      <c r="CX338" s="201"/>
      <c r="CY338" s="201"/>
      <c r="CZ338" s="201"/>
      <c r="DA338" s="201"/>
      <c r="DB338" s="201"/>
      <c r="DC338" s="201"/>
      <c r="DD338" s="201"/>
      <c r="DE338" s="201"/>
      <c r="DF338" s="201"/>
      <c r="DG338" s="201"/>
      <c r="DH338" s="201"/>
      <c r="DI338" s="201"/>
      <c r="DJ338" s="201"/>
      <c r="DK338" s="201"/>
      <c r="DL338" s="201"/>
      <c r="DM338" s="201"/>
      <c r="DN338" s="201"/>
      <c r="DO338" s="202"/>
      <c r="DP338" s="202"/>
      <c r="DQ338" s="202"/>
      <c r="DR338" s="202"/>
      <c r="DS338" s="202"/>
      <c r="DT338" s="202"/>
    </row>
    <row r="339" spans="1:124" s="224" customFormat="1" x14ac:dyDescent="0.2">
      <c r="A339" s="223"/>
      <c r="B339" s="223"/>
      <c r="C339" s="225"/>
      <c r="D339" s="226"/>
      <c r="E339" s="240"/>
      <c r="F339" s="240"/>
      <c r="G339" s="240"/>
      <c r="H339" s="240"/>
      <c r="I339" s="240"/>
      <c r="J339" s="241"/>
      <c r="K339" s="223"/>
      <c r="L339" s="223"/>
      <c r="M339" s="223"/>
      <c r="N339" s="223"/>
      <c r="O339" s="223"/>
      <c r="P339" s="223"/>
      <c r="Q339" s="223"/>
      <c r="R339" s="223"/>
      <c r="S339" s="223"/>
      <c r="T339" s="223"/>
      <c r="U339" s="223"/>
      <c r="V339" s="223"/>
      <c r="W339" s="202"/>
      <c r="X339" s="202"/>
      <c r="Y339" s="202"/>
      <c r="Z339" s="202"/>
      <c r="AA339" s="201"/>
      <c r="AB339" s="201"/>
      <c r="AC339" s="201"/>
      <c r="AD339" s="201"/>
      <c r="AE339" s="201"/>
      <c r="AF339" s="201"/>
      <c r="AG339" s="201"/>
      <c r="AH339" s="201"/>
      <c r="AI339" s="201"/>
      <c r="AJ339" s="201"/>
      <c r="AK339" s="201"/>
      <c r="AL339" s="201"/>
      <c r="AM339" s="201"/>
      <c r="AN339" s="201"/>
      <c r="AO339" s="201"/>
      <c r="AP339" s="201"/>
      <c r="AQ339" s="201"/>
      <c r="AR339" s="201"/>
      <c r="AS339" s="201"/>
      <c r="AT339" s="201"/>
      <c r="AU339" s="201"/>
      <c r="AV339" s="201"/>
      <c r="AW339" s="201"/>
      <c r="AX339" s="201"/>
      <c r="AY339" s="201"/>
      <c r="AZ339" s="201"/>
      <c r="BA339" s="201"/>
      <c r="BB339" s="201"/>
      <c r="BC339" s="201"/>
      <c r="BD339" s="201"/>
      <c r="BE339" s="201"/>
      <c r="BF339" s="201"/>
      <c r="BG339" s="201"/>
      <c r="BH339" s="201"/>
      <c r="BI339" s="201"/>
      <c r="BJ339" s="201"/>
      <c r="BK339" s="201"/>
      <c r="BL339" s="201"/>
      <c r="BM339" s="201"/>
      <c r="BN339" s="201"/>
      <c r="BO339" s="201"/>
      <c r="BP339" s="201"/>
      <c r="BQ339" s="201"/>
      <c r="BR339" s="201"/>
      <c r="BS339" s="201"/>
      <c r="BT339" s="201"/>
      <c r="BU339" s="201"/>
      <c r="BV339" s="201"/>
      <c r="BW339" s="201"/>
      <c r="BX339" s="201"/>
      <c r="BY339" s="201"/>
      <c r="BZ339" s="201"/>
      <c r="CA339" s="201"/>
      <c r="CB339" s="201"/>
      <c r="CC339" s="201"/>
      <c r="CD339" s="201"/>
      <c r="CE339" s="201"/>
      <c r="CF339" s="201"/>
      <c r="CG339" s="201"/>
      <c r="CH339" s="201"/>
      <c r="CI339" s="201"/>
      <c r="CJ339" s="201"/>
      <c r="CK339" s="201"/>
      <c r="CL339" s="201"/>
      <c r="CM339" s="201"/>
      <c r="CN339" s="201"/>
      <c r="CO339" s="201"/>
      <c r="CP339" s="201"/>
      <c r="CQ339" s="201"/>
      <c r="CR339" s="201"/>
      <c r="CS339" s="201"/>
      <c r="CT339" s="201"/>
      <c r="CU339" s="201"/>
      <c r="CV339" s="201"/>
      <c r="CW339" s="201"/>
      <c r="CX339" s="201"/>
      <c r="CY339" s="201"/>
      <c r="CZ339" s="201"/>
      <c r="DA339" s="201"/>
      <c r="DB339" s="201"/>
      <c r="DC339" s="201"/>
      <c r="DD339" s="201"/>
      <c r="DE339" s="201"/>
      <c r="DF339" s="201"/>
      <c r="DG339" s="201"/>
      <c r="DH339" s="201"/>
      <c r="DI339" s="201"/>
      <c r="DJ339" s="201"/>
      <c r="DK339" s="201"/>
      <c r="DL339" s="201"/>
      <c r="DM339" s="201"/>
      <c r="DN339" s="201"/>
      <c r="DO339" s="202"/>
      <c r="DP339" s="202"/>
      <c r="DQ339" s="202"/>
      <c r="DR339" s="202"/>
      <c r="DS339" s="202"/>
      <c r="DT339" s="202"/>
    </row>
    <row r="340" spans="1:124" s="224" customFormat="1" x14ac:dyDescent="0.2">
      <c r="A340" s="223"/>
      <c r="B340" s="223"/>
      <c r="C340" s="225"/>
      <c r="D340" s="226"/>
      <c r="E340" s="240"/>
      <c r="F340" s="240"/>
      <c r="G340" s="240"/>
      <c r="H340" s="240"/>
      <c r="I340" s="240"/>
      <c r="J340" s="241"/>
      <c r="K340" s="223"/>
      <c r="L340" s="223"/>
      <c r="M340" s="223"/>
      <c r="N340" s="223"/>
      <c r="O340" s="223"/>
      <c r="P340" s="223"/>
      <c r="Q340" s="223"/>
      <c r="R340" s="223"/>
      <c r="S340" s="223"/>
      <c r="T340" s="223"/>
      <c r="U340" s="223"/>
      <c r="V340" s="223"/>
      <c r="W340" s="202"/>
      <c r="X340" s="202"/>
      <c r="Y340" s="202"/>
      <c r="Z340" s="202"/>
      <c r="AA340" s="201"/>
      <c r="AB340" s="201"/>
      <c r="AC340" s="201"/>
      <c r="AD340" s="201"/>
      <c r="AE340" s="201"/>
      <c r="AF340" s="201"/>
      <c r="AG340" s="201"/>
      <c r="AH340" s="201"/>
      <c r="AI340" s="201"/>
      <c r="AJ340" s="201"/>
      <c r="AK340" s="201"/>
      <c r="AL340" s="201"/>
      <c r="AM340" s="201"/>
      <c r="AN340" s="201"/>
      <c r="AO340" s="201"/>
      <c r="AP340" s="201"/>
      <c r="AQ340" s="201"/>
      <c r="AR340" s="201"/>
      <c r="AS340" s="201"/>
      <c r="AT340" s="201"/>
      <c r="AU340" s="201"/>
      <c r="AV340" s="201"/>
      <c r="AW340" s="201"/>
      <c r="AX340" s="201"/>
      <c r="AY340" s="201"/>
      <c r="AZ340" s="201"/>
      <c r="BA340" s="201"/>
      <c r="BB340" s="201"/>
      <c r="BC340" s="201"/>
      <c r="BD340" s="201"/>
      <c r="BE340" s="201"/>
      <c r="BF340" s="201"/>
      <c r="BG340" s="201"/>
      <c r="BH340" s="201"/>
      <c r="BI340" s="201"/>
      <c r="BJ340" s="201"/>
      <c r="BK340" s="201"/>
      <c r="BL340" s="201"/>
      <c r="BM340" s="201"/>
      <c r="BN340" s="201"/>
      <c r="BO340" s="201"/>
      <c r="BP340" s="201"/>
      <c r="BQ340" s="201"/>
      <c r="BR340" s="201"/>
      <c r="BS340" s="201"/>
      <c r="BT340" s="201"/>
      <c r="BU340" s="201"/>
      <c r="BV340" s="201"/>
      <c r="BW340" s="201"/>
      <c r="BX340" s="201"/>
      <c r="BY340" s="201"/>
      <c r="BZ340" s="201"/>
      <c r="CA340" s="201"/>
      <c r="CB340" s="201"/>
      <c r="CC340" s="201"/>
      <c r="CD340" s="201"/>
      <c r="CE340" s="201"/>
      <c r="CF340" s="201"/>
      <c r="CG340" s="201"/>
      <c r="CH340" s="201"/>
      <c r="CI340" s="201"/>
      <c r="CJ340" s="201"/>
      <c r="CK340" s="201"/>
      <c r="CL340" s="201"/>
      <c r="CM340" s="201"/>
      <c r="CN340" s="201"/>
      <c r="CO340" s="201"/>
      <c r="CP340" s="201"/>
      <c r="CQ340" s="201"/>
      <c r="CR340" s="201"/>
      <c r="CS340" s="201"/>
      <c r="CT340" s="201"/>
      <c r="CU340" s="201"/>
      <c r="CV340" s="201"/>
      <c r="CW340" s="201"/>
      <c r="CX340" s="201"/>
      <c r="CY340" s="201"/>
      <c r="CZ340" s="201"/>
      <c r="DA340" s="201"/>
      <c r="DB340" s="201"/>
      <c r="DC340" s="201"/>
      <c r="DD340" s="201"/>
      <c r="DE340" s="201"/>
      <c r="DF340" s="201"/>
      <c r="DG340" s="201"/>
      <c r="DH340" s="201"/>
      <c r="DI340" s="201"/>
      <c r="DJ340" s="201"/>
      <c r="DK340" s="201"/>
      <c r="DL340" s="201"/>
      <c r="DM340" s="201"/>
      <c r="DN340" s="201"/>
      <c r="DO340" s="202"/>
      <c r="DP340" s="202"/>
      <c r="DQ340" s="202"/>
      <c r="DR340" s="202"/>
      <c r="DS340" s="202"/>
      <c r="DT340" s="202"/>
    </row>
    <row r="341" spans="1:124" s="224" customFormat="1" x14ac:dyDescent="0.2">
      <c r="A341" s="223"/>
      <c r="B341" s="223"/>
      <c r="C341" s="225"/>
      <c r="D341" s="226"/>
      <c r="E341" s="240"/>
      <c r="F341" s="240"/>
      <c r="G341" s="240"/>
      <c r="H341" s="240"/>
      <c r="I341" s="240"/>
      <c r="J341" s="241"/>
      <c r="K341" s="223"/>
      <c r="L341" s="223"/>
      <c r="M341" s="223"/>
      <c r="N341" s="223"/>
      <c r="O341" s="223"/>
      <c r="P341" s="223"/>
      <c r="Q341" s="223"/>
      <c r="R341" s="223"/>
      <c r="S341" s="223"/>
      <c r="T341" s="223"/>
      <c r="U341" s="223"/>
      <c r="V341" s="223"/>
      <c r="W341" s="202"/>
      <c r="X341" s="202"/>
      <c r="Y341" s="202"/>
      <c r="Z341" s="202"/>
      <c r="AA341" s="201"/>
      <c r="AB341" s="201"/>
      <c r="AC341" s="201"/>
      <c r="AD341" s="201"/>
      <c r="AE341" s="201"/>
      <c r="AF341" s="201"/>
      <c r="AG341" s="201"/>
      <c r="AH341" s="201"/>
      <c r="AI341" s="201"/>
      <c r="AJ341" s="201"/>
      <c r="AK341" s="201"/>
      <c r="AL341" s="201"/>
      <c r="AM341" s="201"/>
      <c r="AN341" s="201"/>
      <c r="AO341" s="201"/>
      <c r="AP341" s="201"/>
      <c r="AQ341" s="201"/>
      <c r="AR341" s="201"/>
      <c r="AS341" s="201"/>
      <c r="AT341" s="201"/>
      <c r="AU341" s="201"/>
      <c r="AV341" s="201"/>
      <c r="AW341" s="201"/>
      <c r="AX341" s="201"/>
      <c r="AY341" s="201"/>
      <c r="AZ341" s="201"/>
      <c r="BA341" s="201"/>
      <c r="BB341" s="201"/>
      <c r="BC341" s="201"/>
      <c r="BD341" s="201"/>
      <c r="BE341" s="201"/>
      <c r="BF341" s="201"/>
      <c r="BG341" s="201"/>
      <c r="BH341" s="201"/>
      <c r="BI341" s="201"/>
      <c r="BJ341" s="201"/>
      <c r="BK341" s="201"/>
      <c r="BL341" s="201"/>
      <c r="BM341" s="201"/>
      <c r="BN341" s="201"/>
      <c r="BO341" s="201"/>
      <c r="BP341" s="201"/>
      <c r="BQ341" s="201"/>
      <c r="BR341" s="201"/>
      <c r="BS341" s="201"/>
      <c r="BT341" s="201"/>
      <c r="BU341" s="201"/>
      <c r="BV341" s="201"/>
      <c r="BW341" s="201"/>
      <c r="BX341" s="201"/>
      <c r="BY341" s="201"/>
      <c r="BZ341" s="201"/>
      <c r="CA341" s="201"/>
      <c r="CB341" s="201"/>
      <c r="CC341" s="201"/>
      <c r="CD341" s="201"/>
      <c r="CE341" s="201"/>
      <c r="CF341" s="201"/>
      <c r="CG341" s="201"/>
      <c r="CH341" s="201"/>
      <c r="CI341" s="201"/>
      <c r="CJ341" s="201"/>
      <c r="CK341" s="201"/>
      <c r="CL341" s="201"/>
      <c r="CM341" s="201"/>
      <c r="CN341" s="201"/>
      <c r="CO341" s="201"/>
      <c r="CP341" s="201"/>
      <c r="CQ341" s="201"/>
      <c r="CR341" s="201"/>
      <c r="CS341" s="201"/>
      <c r="CT341" s="201"/>
      <c r="CU341" s="201"/>
      <c r="CV341" s="201"/>
      <c r="CW341" s="201"/>
      <c r="CX341" s="201"/>
      <c r="CY341" s="201"/>
      <c r="CZ341" s="201"/>
      <c r="DA341" s="201"/>
      <c r="DB341" s="201"/>
      <c r="DC341" s="201"/>
      <c r="DD341" s="201"/>
      <c r="DE341" s="201"/>
      <c r="DF341" s="201"/>
      <c r="DG341" s="201"/>
      <c r="DH341" s="201"/>
      <c r="DI341" s="201"/>
      <c r="DJ341" s="201"/>
      <c r="DK341" s="201"/>
      <c r="DL341" s="201"/>
      <c r="DM341" s="201"/>
      <c r="DN341" s="201"/>
      <c r="DO341" s="202"/>
      <c r="DP341" s="202"/>
      <c r="DQ341" s="202"/>
      <c r="DR341" s="202"/>
      <c r="DS341" s="202"/>
      <c r="DT341" s="202"/>
    </row>
    <row r="342" spans="1:124" s="224" customFormat="1" x14ac:dyDescent="0.2">
      <c r="A342" s="223"/>
      <c r="B342" s="223"/>
      <c r="C342" s="225"/>
      <c r="D342" s="226"/>
      <c r="E342" s="240"/>
      <c r="F342" s="240"/>
      <c r="G342" s="240"/>
      <c r="H342" s="240"/>
      <c r="I342" s="240"/>
      <c r="J342" s="241"/>
      <c r="K342" s="223"/>
      <c r="L342" s="223"/>
      <c r="M342" s="223"/>
      <c r="N342" s="223"/>
      <c r="O342" s="223"/>
      <c r="P342" s="223"/>
      <c r="Q342" s="223"/>
      <c r="R342" s="223"/>
      <c r="S342" s="223"/>
      <c r="T342" s="223"/>
      <c r="U342" s="223"/>
      <c r="V342" s="223"/>
      <c r="W342" s="202"/>
      <c r="X342" s="202"/>
      <c r="Y342" s="202"/>
      <c r="Z342" s="202"/>
      <c r="AA342" s="201"/>
      <c r="AB342" s="201"/>
      <c r="AC342" s="201"/>
      <c r="AD342" s="201"/>
      <c r="AE342" s="201"/>
      <c r="AF342" s="201"/>
      <c r="AG342" s="201"/>
      <c r="AH342" s="201"/>
      <c r="AI342" s="201"/>
      <c r="AJ342" s="201"/>
      <c r="AK342" s="201"/>
      <c r="AL342" s="201"/>
      <c r="AM342" s="201"/>
      <c r="AN342" s="201"/>
      <c r="AO342" s="201"/>
      <c r="AP342" s="201"/>
      <c r="AQ342" s="201"/>
      <c r="AR342" s="201"/>
      <c r="AS342" s="201"/>
      <c r="AT342" s="201"/>
      <c r="AU342" s="201"/>
      <c r="AV342" s="201"/>
      <c r="AW342" s="201"/>
      <c r="AX342" s="201"/>
      <c r="AY342" s="201"/>
      <c r="AZ342" s="201"/>
      <c r="BA342" s="201"/>
      <c r="BB342" s="201"/>
      <c r="BC342" s="201"/>
      <c r="BD342" s="201"/>
      <c r="BE342" s="201"/>
      <c r="BF342" s="201"/>
      <c r="BG342" s="201"/>
      <c r="BH342" s="201"/>
      <c r="BI342" s="201"/>
      <c r="BJ342" s="201"/>
      <c r="BK342" s="201"/>
      <c r="BL342" s="201"/>
      <c r="BM342" s="201"/>
      <c r="BN342" s="201"/>
      <c r="BO342" s="201"/>
      <c r="BP342" s="201"/>
      <c r="BQ342" s="201"/>
      <c r="BR342" s="201"/>
      <c r="BS342" s="201"/>
      <c r="BT342" s="201"/>
      <c r="BU342" s="201"/>
      <c r="BV342" s="201"/>
      <c r="BW342" s="201"/>
      <c r="BX342" s="201"/>
      <c r="BY342" s="201"/>
      <c r="BZ342" s="201"/>
      <c r="CA342" s="201"/>
      <c r="CB342" s="201"/>
      <c r="CC342" s="201"/>
      <c r="CD342" s="201"/>
      <c r="CE342" s="201"/>
      <c r="CF342" s="201"/>
      <c r="CG342" s="201"/>
      <c r="CH342" s="201"/>
      <c r="CI342" s="201"/>
      <c r="CJ342" s="201"/>
      <c r="CK342" s="201"/>
      <c r="CL342" s="201"/>
      <c r="CM342" s="201"/>
      <c r="CN342" s="201"/>
      <c r="CO342" s="201"/>
      <c r="CP342" s="201"/>
      <c r="CQ342" s="201"/>
      <c r="CR342" s="201"/>
      <c r="CS342" s="201"/>
      <c r="CT342" s="201"/>
      <c r="CU342" s="201"/>
      <c r="CV342" s="201"/>
      <c r="CW342" s="201"/>
      <c r="CX342" s="201"/>
      <c r="CY342" s="201"/>
      <c r="CZ342" s="201"/>
      <c r="DA342" s="201"/>
      <c r="DB342" s="201"/>
      <c r="DC342" s="201"/>
      <c r="DD342" s="201"/>
      <c r="DE342" s="201"/>
      <c r="DF342" s="201"/>
      <c r="DG342" s="201"/>
      <c r="DH342" s="201"/>
      <c r="DI342" s="201"/>
      <c r="DJ342" s="201"/>
      <c r="DK342" s="201"/>
      <c r="DL342" s="201"/>
      <c r="DM342" s="201"/>
      <c r="DN342" s="201"/>
      <c r="DO342" s="202"/>
      <c r="DP342" s="202"/>
      <c r="DQ342" s="202"/>
      <c r="DR342" s="202"/>
      <c r="DS342" s="202"/>
      <c r="DT342" s="202"/>
    </row>
    <row r="343" spans="1:124" s="224" customFormat="1" x14ac:dyDescent="0.2">
      <c r="A343" s="223"/>
      <c r="B343" s="223"/>
      <c r="C343" s="225"/>
      <c r="D343" s="226"/>
      <c r="E343" s="240"/>
      <c r="F343" s="240"/>
      <c r="G343" s="240"/>
      <c r="H343" s="240"/>
      <c r="I343" s="240"/>
      <c r="J343" s="241"/>
      <c r="K343" s="223"/>
      <c r="L343" s="223"/>
      <c r="M343" s="223"/>
      <c r="N343" s="223"/>
      <c r="O343" s="223"/>
      <c r="P343" s="223"/>
      <c r="Q343" s="223"/>
      <c r="R343" s="223"/>
      <c r="S343" s="223"/>
      <c r="T343" s="223"/>
      <c r="U343" s="223"/>
      <c r="V343" s="223"/>
      <c r="W343" s="202"/>
      <c r="X343" s="202"/>
      <c r="Y343" s="202"/>
      <c r="Z343" s="202"/>
      <c r="AA343" s="201"/>
      <c r="AB343" s="201"/>
      <c r="AC343" s="201"/>
      <c r="AD343" s="201"/>
      <c r="AE343" s="201"/>
      <c r="AF343" s="201"/>
      <c r="AG343" s="201"/>
      <c r="AH343" s="201"/>
      <c r="AI343" s="201"/>
      <c r="AJ343" s="201"/>
      <c r="AK343" s="201"/>
      <c r="AL343" s="201"/>
      <c r="AM343" s="201"/>
      <c r="AN343" s="201"/>
      <c r="AO343" s="201"/>
      <c r="AP343" s="201"/>
      <c r="AQ343" s="201"/>
      <c r="AR343" s="201"/>
      <c r="AS343" s="201"/>
      <c r="AT343" s="201"/>
      <c r="AU343" s="201"/>
      <c r="AV343" s="201"/>
      <c r="AW343" s="201"/>
      <c r="AX343" s="201"/>
      <c r="AY343" s="201"/>
      <c r="AZ343" s="201"/>
      <c r="BA343" s="201"/>
      <c r="BB343" s="201"/>
      <c r="BC343" s="201"/>
      <c r="BD343" s="201"/>
      <c r="BE343" s="201"/>
      <c r="BF343" s="201"/>
      <c r="BG343" s="201"/>
      <c r="BH343" s="201"/>
      <c r="BI343" s="201"/>
      <c r="BJ343" s="201"/>
      <c r="BK343" s="201"/>
      <c r="BL343" s="201"/>
      <c r="BM343" s="201"/>
      <c r="BN343" s="201"/>
      <c r="BO343" s="201"/>
      <c r="BP343" s="201"/>
      <c r="BQ343" s="201"/>
      <c r="BR343" s="201"/>
      <c r="BS343" s="201"/>
      <c r="BT343" s="201"/>
      <c r="BU343" s="201"/>
      <c r="BV343" s="201"/>
      <c r="BW343" s="201"/>
      <c r="BX343" s="201"/>
      <c r="BY343" s="201"/>
      <c r="BZ343" s="201"/>
      <c r="CA343" s="201"/>
      <c r="CB343" s="201"/>
      <c r="CC343" s="201"/>
      <c r="CD343" s="201"/>
      <c r="CE343" s="201"/>
      <c r="CF343" s="201"/>
      <c r="CG343" s="201"/>
      <c r="CH343" s="201"/>
      <c r="CI343" s="201"/>
      <c r="CJ343" s="201"/>
      <c r="CK343" s="201"/>
      <c r="CL343" s="201"/>
      <c r="CM343" s="201"/>
      <c r="CN343" s="201"/>
      <c r="CO343" s="201"/>
      <c r="CP343" s="201"/>
      <c r="CQ343" s="201"/>
      <c r="CR343" s="201"/>
      <c r="CS343" s="201"/>
      <c r="CT343" s="201"/>
      <c r="CU343" s="201"/>
      <c r="CV343" s="201"/>
      <c r="CW343" s="201"/>
      <c r="CX343" s="201"/>
      <c r="CY343" s="201"/>
      <c r="CZ343" s="201"/>
      <c r="DA343" s="201"/>
      <c r="DB343" s="201"/>
      <c r="DC343" s="201"/>
      <c r="DD343" s="201"/>
      <c r="DE343" s="201"/>
      <c r="DF343" s="201"/>
      <c r="DG343" s="201"/>
      <c r="DH343" s="201"/>
      <c r="DI343" s="201"/>
      <c r="DJ343" s="201"/>
      <c r="DK343" s="201"/>
      <c r="DL343" s="201"/>
      <c r="DM343" s="201"/>
      <c r="DN343" s="201"/>
      <c r="DO343" s="202"/>
      <c r="DP343" s="202"/>
      <c r="DQ343" s="202"/>
      <c r="DR343" s="202"/>
      <c r="DS343" s="202"/>
      <c r="DT343" s="202"/>
    </row>
    <row r="344" spans="1:124" s="224" customFormat="1" x14ac:dyDescent="0.2">
      <c r="A344" s="223"/>
      <c r="B344" s="223"/>
      <c r="C344" s="225"/>
      <c r="D344" s="226"/>
      <c r="E344" s="240"/>
      <c r="F344" s="240"/>
      <c r="G344" s="240"/>
      <c r="H344" s="240"/>
      <c r="I344" s="240"/>
      <c r="J344" s="241"/>
      <c r="K344" s="223"/>
      <c r="L344" s="223"/>
      <c r="M344" s="223"/>
      <c r="N344" s="223"/>
      <c r="O344" s="223"/>
      <c r="P344" s="223"/>
      <c r="Q344" s="223"/>
      <c r="R344" s="223"/>
      <c r="S344" s="223"/>
      <c r="T344" s="223"/>
      <c r="U344" s="223"/>
      <c r="V344" s="223"/>
      <c r="W344" s="202"/>
      <c r="X344" s="202"/>
      <c r="Y344" s="202"/>
      <c r="Z344" s="202"/>
      <c r="AA344" s="201"/>
      <c r="AB344" s="201"/>
      <c r="AC344" s="201"/>
      <c r="AD344" s="201"/>
      <c r="AE344" s="201"/>
      <c r="AF344" s="201"/>
      <c r="AG344" s="201"/>
      <c r="AH344" s="201"/>
      <c r="AI344" s="201"/>
      <c r="AJ344" s="201"/>
      <c r="AK344" s="201"/>
      <c r="AL344" s="201"/>
      <c r="AM344" s="201"/>
      <c r="AN344" s="201"/>
      <c r="AO344" s="201"/>
      <c r="AP344" s="201"/>
      <c r="AQ344" s="201"/>
      <c r="AR344" s="201"/>
      <c r="AS344" s="201"/>
      <c r="AT344" s="201"/>
      <c r="AU344" s="201"/>
      <c r="AV344" s="201"/>
      <c r="AW344" s="201"/>
      <c r="AX344" s="201"/>
      <c r="AY344" s="201"/>
      <c r="AZ344" s="201"/>
      <c r="BA344" s="201"/>
      <c r="BB344" s="201"/>
      <c r="BC344" s="201"/>
      <c r="BD344" s="201"/>
      <c r="BE344" s="201"/>
      <c r="BF344" s="201"/>
      <c r="BG344" s="201"/>
      <c r="BH344" s="201"/>
      <c r="BI344" s="201"/>
      <c r="BJ344" s="201"/>
      <c r="BK344" s="201"/>
      <c r="BL344" s="201"/>
      <c r="BM344" s="201"/>
      <c r="BN344" s="201"/>
      <c r="BO344" s="201"/>
      <c r="BP344" s="201"/>
      <c r="BQ344" s="201"/>
      <c r="BR344" s="201"/>
      <c r="BS344" s="201"/>
      <c r="BT344" s="201"/>
      <c r="BU344" s="201"/>
      <c r="BV344" s="201"/>
      <c r="BW344" s="201"/>
      <c r="BX344" s="201"/>
      <c r="BY344" s="201"/>
      <c r="BZ344" s="201"/>
      <c r="CA344" s="201"/>
      <c r="CB344" s="201"/>
      <c r="CC344" s="201"/>
      <c r="CD344" s="201"/>
      <c r="CE344" s="201"/>
      <c r="CF344" s="201"/>
      <c r="CG344" s="201"/>
      <c r="CH344" s="201"/>
      <c r="CI344" s="201"/>
      <c r="CJ344" s="201"/>
      <c r="CK344" s="201"/>
      <c r="CL344" s="201"/>
      <c r="CM344" s="201"/>
      <c r="CN344" s="201"/>
      <c r="CO344" s="201"/>
      <c r="CP344" s="201"/>
      <c r="CQ344" s="201"/>
      <c r="CR344" s="201"/>
      <c r="CS344" s="201"/>
      <c r="CT344" s="201"/>
      <c r="CU344" s="201"/>
      <c r="CV344" s="201"/>
      <c r="CW344" s="201"/>
      <c r="CX344" s="201"/>
      <c r="CY344" s="201"/>
      <c r="CZ344" s="201"/>
      <c r="DA344" s="201"/>
      <c r="DB344" s="201"/>
      <c r="DC344" s="201"/>
      <c r="DD344" s="201"/>
      <c r="DE344" s="201"/>
      <c r="DF344" s="201"/>
      <c r="DG344" s="201"/>
      <c r="DH344" s="201"/>
      <c r="DI344" s="201"/>
      <c r="DJ344" s="201"/>
      <c r="DK344" s="201"/>
      <c r="DL344" s="201"/>
      <c r="DM344" s="201"/>
      <c r="DN344" s="201"/>
      <c r="DO344" s="202"/>
      <c r="DP344" s="202"/>
      <c r="DQ344" s="202"/>
      <c r="DR344" s="202"/>
      <c r="DS344" s="202"/>
      <c r="DT344" s="202"/>
    </row>
    <row r="345" spans="1:124" s="224" customFormat="1" x14ac:dyDescent="0.2">
      <c r="A345" s="223"/>
      <c r="B345" s="223"/>
      <c r="C345" s="225"/>
      <c r="D345" s="226"/>
      <c r="E345" s="240"/>
      <c r="F345" s="240"/>
      <c r="G345" s="240"/>
      <c r="H345" s="240"/>
      <c r="I345" s="240"/>
      <c r="J345" s="241"/>
      <c r="K345" s="223"/>
      <c r="L345" s="223"/>
      <c r="M345" s="223"/>
      <c r="N345" s="223"/>
      <c r="O345" s="223"/>
      <c r="P345" s="223"/>
      <c r="Q345" s="223"/>
      <c r="R345" s="223"/>
      <c r="S345" s="223"/>
      <c r="T345" s="223"/>
      <c r="U345" s="223"/>
      <c r="V345" s="223"/>
      <c r="W345" s="202"/>
      <c r="X345" s="202"/>
      <c r="Y345" s="202"/>
      <c r="Z345" s="202"/>
      <c r="AA345" s="201"/>
      <c r="AB345" s="201"/>
      <c r="AC345" s="201"/>
      <c r="AD345" s="201"/>
      <c r="AE345" s="201"/>
      <c r="AF345" s="201"/>
      <c r="AG345" s="201"/>
      <c r="AH345" s="201"/>
      <c r="AI345" s="201"/>
      <c r="AJ345" s="201"/>
      <c r="AK345" s="201"/>
      <c r="AL345" s="201"/>
      <c r="AM345" s="201"/>
      <c r="AN345" s="201"/>
      <c r="AO345" s="201"/>
      <c r="AP345" s="201"/>
      <c r="AQ345" s="201"/>
      <c r="AR345" s="201"/>
      <c r="AS345" s="201"/>
      <c r="AT345" s="201"/>
      <c r="AU345" s="201"/>
      <c r="AV345" s="201"/>
      <c r="AW345" s="201"/>
      <c r="AX345" s="201"/>
      <c r="AY345" s="201"/>
      <c r="AZ345" s="201"/>
      <c r="BA345" s="201"/>
      <c r="BB345" s="201"/>
      <c r="BC345" s="201"/>
      <c r="BD345" s="201"/>
      <c r="BE345" s="201"/>
      <c r="BF345" s="201"/>
      <c r="BG345" s="201"/>
      <c r="BH345" s="201"/>
      <c r="BI345" s="201"/>
      <c r="BJ345" s="201"/>
      <c r="BK345" s="201"/>
      <c r="BL345" s="201"/>
      <c r="BM345" s="201"/>
      <c r="BN345" s="201"/>
      <c r="BO345" s="201"/>
      <c r="BP345" s="201"/>
      <c r="BQ345" s="201"/>
      <c r="BR345" s="201"/>
      <c r="BS345" s="201"/>
      <c r="BT345" s="201"/>
      <c r="BU345" s="201"/>
      <c r="BV345" s="201"/>
      <c r="BW345" s="201"/>
      <c r="BX345" s="201"/>
      <c r="BY345" s="201"/>
      <c r="BZ345" s="201"/>
      <c r="CA345" s="201"/>
      <c r="CB345" s="201"/>
      <c r="CC345" s="201"/>
      <c r="CD345" s="201"/>
      <c r="CE345" s="201"/>
      <c r="CF345" s="201"/>
      <c r="CG345" s="201"/>
      <c r="CH345" s="201"/>
      <c r="CI345" s="201"/>
      <c r="CJ345" s="201"/>
      <c r="CK345" s="201"/>
      <c r="CL345" s="201"/>
      <c r="CM345" s="201"/>
      <c r="CN345" s="201"/>
      <c r="CO345" s="201"/>
      <c r="CP345" s="201"/>
      <c r="CQ345" s="201"/>
      <c r="CR345" s="201"/>
      <c r="CS345" s="201"/>
      <c r="CT345" s="201"/>
      <c r="CU345" s="201"/>
      <c r="CV345" s="201"/>
      <c r="CW345" s="201"/>
      <c r="CX345" s="201"/>
      <c r="CY345" s="201"/>
      <c r="CZ345" s="201"/>
      <c r="DA345" s="201"/>
      <c r="DB345" s="201"/>
      <c r="DC345" s="201"/>
      <c r="DD345" s="201"/>
      <c r="DE345" s="201"/>
      <c r="DF345" s="201"/>
      <c r="DG345" s="201"/>
      <c r="DH345" s="201"/>
      <c r="DI345" s="201"/>
      <c r="DJ345" s="201"/>
      <c r="DK345" s="201"/>
      <c r="DL345" s="201"/>
      <c r="DM345" s="201"/>
      <c r="DN345" s="201"/>
      <c r="DO345" s="202"/>
      <c r="DP345" s="202"/>
      <c r="DQ345" s="202"/>
      <c r="DR345" s="202"/>
      <c r="DS345" s="202"/>
      <c r="DT345" s="202"/>
    </row>
    <row r="346" spans="1:124" s="224" customFormat="1" x14ac:dyDescent="0.2">
      <c r="A346" s="223"/>
      <c r="B346" s="223"/>
      <c r="C346" s="225"/>
      <c r="D346" s="226"/>
      <c r="E346" s="240"/>
      <c r="F346" s="240"/>
      <c r="G346" s="240"/>
      <c r="H346" s="240"/>
      <c r="I346" s="240"/>
      <c r="J346" s="241"/>
      <c r="K346" s="223"/>
      <c r="L346" s="223"/>
      <c r="M346" s="223"/>
      <c r="N346" s="223"/>
      <c r="O346" s="223"/>
      <c r="P346" s="223"/>
      <c r="Q346" s="223"/>
      <c r="R346" s="223"/>
      <c r="S346" s="223"/>
      <c r="T346" s="223"/>
      <c r="U346" s="223"/>
      <c r="V346" s="223"/>
      <c r="W346" s="202"/>
      <c r="X346" s="202"/>
      <c r="Y346" s="202"/>
      <c r="Z346" s="202"/>
      <c r="AA346" s="201"/>
      <c r="AB346" s="201"/>
      <c r="AC346" s="201"/>
      <c r="AD346" s="201"/>
      <c r="AE346" s="201"/>
      <c r="AF346" s="201"/>
      <c r="AG346" s="201"/>
      <c r="AH346" s="201"/>
      <c r="AI346" s="201"/>
      <c r="AJ346" s="201"/>
      <c r="AK346" s="201"/>
      <c r="AL346" s="201"/>
      <c r="AM346" s="201"/>
      <c r="AN346" s="201"/>
      <c r="AO346" s="201"/>
      <c r="AP346" s="201"/>
      <c r="AQ346" s="201"/>
      <c r="AR346" s="201"/>
      <c r="AS346" s="201"/>
      <c r="AT346" s="201"/>
      <c r="AU346" s="201"/>
      <c r="AV346" s="201"/>
      <c r="AW346" s="201"/>
      <c r="AX346" s="201"/>
      <c r="AY346" s="201"/>
      <c r="AZ346" s="201"/>
      <c r="BA346" s="201"/>
      <c r="BB346" s="201"/>
      <c r="BC346" s="201"/>
      <c r="BD346" s="201"/>
      <c r="BE346" s="201"/>
      <c r="BF346" s="201"/>
      <c r="BG346" s="201"/>
      <c r="BH346" s="201"/>
      <c r="BI346" s="201"/>
      <c r="BJ346" s="201"/>
      <c r="BK346" s="201"/>
      <c r="BL346" s="201"/>
      <c r="BM346" s="201"/>
      <c r="BN346" s="201"/>
      <c r="BO346" s="201"/>
      <c r="BP346" s="201"/>
      <c r="BQ346" s="201"/>
      <c r="BR346" s="201"/>
      <c r="BS346" s="201"/>
      <c r="BT346" s="201"/>
      <c r="BU346" s="201"/>
      <c r="BV346" s="201"/>
      <c r="BW346" s="201"/>
      <c r="BX346" s="201"/>
      <c r="BY346" s="201"/>
      <c r="BZ346" s="201"/>
      <c r="CA346" s="201"/>
      <c r="CB346" s="201"/>
      <c r="CC346" s="201"/>
      <c r="CD346" s="201"/>
      <c r="CE346" s="201"/>
      <c r="CF346" s="201"/>
      <c r="CG346" s="201"/>
      <c r="CH346" s="201"/>
      <c r="CI346" s="201"/>
      <c r="CJ346" s="201"/>
      <c r="CK346" s="201"/>
      <c r="CL346" s="201"/>
      <c r="CM346" s="201"/>
      <c r="CN346" s="201"/>
      <c r="CO346" s="201"/>
      <c r="CP346" s="201"/>
      <c r="CQ346" s="201"/>
      <c r="CR346" s="201"/>
      <c r="CS346" s="201"/>
      <c r="CT346" s="201"/>
      <c r="CU346" s="201"/>
      <c r="CV346" s="201"/>
      <c r="CW346" s="201"/>
      <c r="CX346" s="201"/>
      <c r="CY346" s="201"/>
      <c r="CZ346" s="201"/>
      <c r="DA346" s="201"/>
      <c r="DB346" s="201"/>
      <c r="DC346" s="201"/>
      <c r="DD346" s="201"/>
      <c r="DE346" s="201"/>
      <c r="DF346" s="201"/>
      <c r="DG346" s="201"/>
      <c r="DH346" s="201"/>
      <c r="DI346" s="201"/>
      <c r="DJ346" s="201"/>
      <c r="DK346" s="201"/>
      <c r="DL346" s="201"/>
      <c r="DM346" s="201"/>
      <c r="DN346" s="201"/>
      <c r="DO346" s="202"/>
      <c r="DP346" s="202"/>
      <c r="DQ346" s="202"/>
      <c r="DR346" s="202"/>
      <c r="DS346" s="202"/>
      <c r="DT346" s="202"/>
    </row>
    <row r="347" spans="1:124" s="224" customFormat="1" x14ac:dyDescent="0.2">
      <c r="A347" s="223"/>
      <c r="B347" s="223"/>
      <c r="C347" s="225"/>
      <c r="D347" s="226"/>
      <c r="E347" s="240"/>
      <c r="F347" s="240"/>
      <c r="G347" s="240"/>
      <c r="H347" s="240"/>
      <c r="I347" s="240"/>
      <c r="J347" s="241"/>
      <c r="K347" s="223"/>
      <c r="L347" s="223"/>
      <c r="M347" s="223"/>
      <c r="N347" s="223"/>
      <c r="O347" s="223"/>
      <c r="P347" s="223"/>
      <c r="Q347" s="223"/>
      <c r="R347" s="223"/>
      <c r="S347" s="223"/>
      <c r="T347" s="223"/>
      <c r="U347" s="223"/>
      <c r="V347" s="223"/>
      <c r="W347" s="202"/>
      <c r="X347" s="202"/>
      <c r="Y347" s="202"/>
      <c r="Z347" s="202"/>
      <c r="AA347" s="201"/>
      <c r="AB347" s="201"/>
      <c r="AC347" s="201"/>
      <c r="AD347" s="201"/>
      <c r="AE347" s="201"/>
      <c r="AF347" s="201"/>
      <c r="AG347" s="201"/>
      <c r="AH347" s="201"/>
      <c r="AI347" s="201"/>
      <c r="AJ347" s="201"/>
      <c r="AK347" s="201"/>
      <c r="AL347" s="201"/>
      <c r="AM347" s="201"/>
      <c r="AN347" s="201"/>
      <c r="AO347" s="201"/>
      <c r="AP347" s="201"/>
      <c r="AQ347" s="201"/>
      <c r="AR347" s="201"/>
      <c r="AS347" s="201"/>
      <c r="AT347" s="201"/>
      <c r="AU347" s="201"/>
      <c r="AV347" s="201"/>
      <c r="AW347" s="201"/>
      <c r="AX347" s="201"/>
      <c r="AY347" s="201"/>
      <c r="AZ347" s="201"/>
      <c r="BA347" s="201"/>
      <c r="BB347" s="201"/>
      <c r="BC347" s="201"/>
      <c r="BD347" s="201"/>
      <c r="BE347" s="201"/>
      <c r="BF347" s="201"/>
      <c r="BG347" s="201"/>
      <c r="BH347" s="201"/>
      <c r="BI347" s="201"/>
      <c r="BJ347" s="201"/>
      <c r="BK347" s="201"/>
      <c r="BL347" s="201"/>
      <c r="BM347" s="201"/>
      <c r="BN347" s="201"/>
      <c r="BO347" s="201"/>
      <c r="BP347" s="201"/>
      <c r="BQ347" s="201"/>
      <c r="BR347" s="201"/>
      <c r="BS347" s="201"/>
      <c r="BT347" s="201"/>
      <c r="BU347" s="201"/>
      <c r="BV347" s="201"/>
      <c r="BW347" s="201"/>
      <c r="BX347" s="201"/>
      <c r="BY347" s="201"/>
      <c r="BZ347" s="201"/>
      <c r="CA347" s="201"/>
      <c r="CB347" s="201"/>
      <c r="CC347" s="201"/>
      <c r="CD347" s="201"/>
      <c r="CE347" s="201"/>
      <c r="CF347" s="201"/>
      <c r="CG347" s="201"/>
      <c r="CH347" s="201"/>
      <c r="CI347" s="201"/>
      <c r="CJ347" s="201"/>
      <c r="CK347" s="201"/>
      <c r="CL347" s="201"/>
      <c r="CM347" s="201"/>
      <c r="CN347" s="201"/>
      <c r="CO347" s="201"/>
      <c r="CP347" s="201"/>
      <c r="CQ347" s="201"/>
      <c r="CR347" s="201"/>
      <c r="CS347" s="201"/>
      <c r="CT347" s="201"/>
      <c r="CU347" s="201"/>
      <c r="CV347" s="201"/>
      <c r="CW347" s="201"/>
      <c r="CX347" s="201"/>
      <c r="CY347" s="201"/>
      <c r="CZ347" s="201"/>
      <c r="DA347" s="201"/>
      <c r="DB347" s="201"/>
      <c r="DC347" s="201"/>
      <c r="DD347" s="201"/>
      <c r="DE347" s="201"/>
      <c r="DF347" s="201"/>
      <c r="DG347" s="201"/>
      <c r="DH347" s="201"/>
      <c r="DI347" s="201"/>
      <c r="DJ347" s="201"/>
      <c r="DK347" s="201"/>
      <c r="DL347" s="201"/>
      <c r="DM347" s="201"/>
      <c r="DN347" s="201"/>
      <c r="DO347" s="202"/>
      <c r="DP347" s="202"/>
      <c r="DQ347" s="202"/>
      <c r="DR347" s="202"/>
      <c r="DS347" s="202"/>
      <c r="DT347" s="202"/>
    </row>
    <row r="348" spans="1:124" s="224" customFormat="1" x14ac:dyDescent="0.2">
      <c r="A348" s="223"/>
      <c r="B348" s="223"/>
      <c r="C348" s="225"/>
      <c r="D348" s="226"/>
      <c r="E348" s="240"/>
      <c r="F348" s="240"/>
      <c r="G348" s="240"/>
      <c r="H348" s="240"/>
      <c r="I348" s="240"/>
      <c r="J348" s="241"/>
      <c r="K348" s="223"/>
      <c r="L348" s="223"/>
      <c r="M348" s="223"/>
      <c r="N348" s="223"/>
      <c r="O348" s="223"/>
      <c r="P348" s="223"/>
      <c r="Q348" s="223"/>
      <c r="R348" s="223"/>
      <c r="S348" s="223"/>
      <c r="T348" s="223"/>
      <c r="U348" s="223"/>
      <c r="V348" s="223"/>
      <c r="W348" s="202"/>
      <c r="X348" s="202"/>
      <c r="Y348" s="202"/>
      <c r="Z348" s="202"/>
      <c r="AA348" s="201"/>
      <c r="AB348" s="201"/>
      <c r="AC348" s="201"/>
      <c r="AD348" s="201"/>
      <c r="AE348" s="201"/>
      <c r="AF348" s="201"/>
      <c r="AG348" s="201"/>
      <c r="AH348" s="201"/>
      <c r="AI348" s="201"/>
      <c r="AJ348" s="201"/>
      <c r="AK348" s="201"/>
      <c r="AL348" s="201"/>
      <c r="AM348" s="201"/>
      <c r="AN348" s="201"/>
      <c r="AO348" s="201"/>
      <c r="AP348" s="201"/>
      <c r="AQ348" s="201"/>
      <c r="AR348" s="201"/>
      <c r="AS348" s="201"/>
      <c r="AT348" s="201"/>
      <c r="AU348" s="201"/>
      <c r="AV348" s="201"/>
      <c r="AW348" s="201"/>
      <c r="AX348" s="201"/>
      <c r="AY348" s="201"/>
      <c r="AZ348" s="201"/>
      <c r="BA348" s="201"/>
      <c r="BB348" s="201"/>
      <c r="BC348" s="201"/>
      <c r="BD348" s="201"/>
      <c r="BE348" s="201"/>
      <c r="BF348" s="201"/>
      <c r="BG348" s="201"/>
      <c r="BH348" s="201"/>
      <c r="BI348" s="201"/>
      <c r="BJ348" s="201"/>
      <c r="BK348" s="201"/>
      <c r="BL348" s="201"/>
      <c r="BM348" s="201"/>
      <c r="BN348" s="201"/>
      <c r="BO348" s="201"/>
      <c r="BP348" s="201"/>
      <c r="BQ348" s="201"/>
      <c r="BR348" s="201"/>
      <c r="BS348" s="201"/>
      <c r="BT348" s="201"/>
      <c r="BU348" s="201"/>
      <c r="BV348" s="201"/>
      <c r="BW348" s="201"/>
      <c r="BX348" s="201"/>
      <c r="BY348" s="201"/>
      <c r="BZ348" s="201"/>
      <c r="CA348" s="201"/>
      <c r="CB348" s="201"/>
      <c r="CC348" s="201"/>
      <c r="CD348" s="201"/>
      <c r="CE348" s="201"/>
      <c r="CF348" s="201"/>
      <c r="CG348" s="201"/>
      <c r="CH348" s="201"/>
      <c r="CI348" s="201"/>
      <c r="CJ348" s="201"/>
      <c r="CK348" s="201"/>
      <c r="CL348" s="201"/>
      <c r="CM348" s="201"/>
      <c r="CN348" s="201"/>
      <c r="CO348" s="201"/>
      <c r="CP348" s="201"/>
      <c r="CQ348" s="201"/>
      <c r="CR348" s="201"/>
      <c r="CS348" s="201"/>
      <c r="CT348" s="201"/>
      <c r="CU348" s="201"/>
      <c r="CV348" s="201"/>
      <c r="CW348" s="201"/>
      <c r="CX348" s="201"/>
      <c r="CY348" s="201"/>
      <c r="CZ348" s="201"/>
      <c r="DA348" s="201"/>
      <c r="DB348" s="201"/>
      <c r="DC348" s="201"/>
      <c r="DD348" s="201"/>
      <c r="DE348" s="201"/>
      <c r="DF348" s="201"/>
      <c r="DG348" s="201"/>
      <c r="DH348" s="201"/>
      <c r="DI348" s="201"/>
      <c r="DJ348" s="201"/>
      <c r="DK348" s="201"/>
      <c r="DL348" s="201"/>
      <c r="DM348" s="201"/>
      <c r="DN348" s="201"/>
      <c r="DO348" s="202"/>
      <c r="DP348" s="202"/>
      <c r="DQ348" s="202"/>
      <c r="DR348" s="202"/>
      <c r="DS348" s="202"/>
      <c r="DT348" s="202"/>
    </row>
    <row r="349" spans="1:124" s="224" customFormat="1" x14ac:dyDescent="0.2">
      <c r="A349" s="223"/>
      <c r="B349" s="223"/>
      <c r="C349" s="225"/>
      <c r="D349" s="226"/>
      <c r="E349" s="240"/>
      <c r="F349" s="240"/>
      <c r="G349" s="240"/>
      <c r="H349" s="240"/>
      <c r="I349" s="240"/>
      <c r="J349" s="241"/>
      <c r="K349" s="223"/>
      <c r="L349" s="223"/>
      <c r="M349" s="223"/>
      <c r="N349" s="223"/>
      <c r="O349" s="223"/>
      <c r="P349" s="223"/>
      <c r="Q349" s="223"/>
      <c r="R349" s="223"/>
      <c r="S349" s="223"/>
      <c r="T349" s="223"/>
      <c r="U349" s="223"/>
      <c r="V349" s="223"/>
      <c r="W349" s="202"/>
      <c r="X349" s="202"/>
      <c r="Y349" s="202"/>
      <c r="Z349" s="202"/>
      <c r="AA349" s="201"/>
      <c r="AB349" s="201"/>
      <c r="AC349" s="201"/>
      <c r="AD349" s="201"/>
      <c r="AE349" s="201"/>
      <c r="AF349" s="201"/>
      <c r="AG349" s="201"/>
      <c r="AH349" s="201"/>
      <c r="AI349" s="201"/>
      <c r="AJ349" s="201"/>
      <c r="AK349" s="201"/>
      <c r="AL349" s="201"/>
      <c r="AM349" s="201"/>
      <c r="AN349" s="201"/>
      <c r="AO349" s="201"/>
      <c r="AP349" s="201"/>
      <c r="AQ349" s="201"/>
      <c r="AR349" s="201"/>
      <c r="AS349" s="201"/>
      <c r="AT349" s="201"/>
      <c r="AU349" s="201"/>
      <c r="AV349" s="201"/>
      <c r="AW349" s="201"/>
      <c r="AX349" s="201"/>
      <c r="AY349" s="201"/>
      <c r="AZ349" s="201"/>
      <c r="BA349" s="201"/>
      <c r="BB349" s="201"/>
      <c r="BC349" s="201"/>
      <c r="BD349" s="201"/>
      <c r="BE349" s="201"/>
      <c r="BF349" s="201"/>
      <c r="BG349" s="201"/>
      <c r="BH349" s="201"/>
      <c r="BI349" s="201"/>
      <c r="BJ349" s="201"/>
      <c r="BK349" s="201"/>
      <c r="BL349" s="201"/>
      <c r="BM349" s="201"/>
      <c r="BN349" s="201"/>
      <c r="BO349" s="201"/>
      <c r="BP349" s="201"/>
      <c r="BQ349" s="201"/>
      <c r="BR349" s="201"/>
      <c r="BS349" s="201"/>
      <c r="BT349" s="201"/>
      <c r="BU349" s="201"/>
      <c r="BV349" s="201"/>
      <c r="BW349" s="201"/>
      <c r="BX349" s="201"/>
      <c r="BY349" s="201"/>
      <c r="BZ349" s="201"/>
      <c r="CA349" s="201"/>
      <c r="CB349" s="201"/>
      <c r="CC349" s="201"/>
      <c r="CD349" s="201"/>
      <c r="CE349" s="201"/>
      <c r="CF349" s="201"/>
      <c r="CG349" s="201"/>
      <c r="CH349" s="201"/>
      <c r="CI349" s="201"/>
      <c r="CJ349" s="201"/>
      <c r="CK349" s="201"/>
      <c r="CL349" s="201"/>
      <c r="CM349" s="201"/>
      <c r="CN349" s="201"/>
      <c r="CO349" s="201"/>
      <c r="CP349" s="201"/>
      <c r="CQ349" s="201"/>
      <c r="CR349" s="201"/>
      <c r="CS349" s="201"/>
      <c r="CT349" s="201"/>
      <c r="CU349" s="201"/>
      <c r="CV349" s="201"/>
      <c r="CW349" s="201"/>
      <c r="CX349" s="201"/>
      <c r="CY349" s="201"/>
      <c r="CZ349" s="201"/>
      <c r="DA349" s="201"/>
      <c r="DB349" s="201"/>
      <c r="DC349" s="201"/>
      <c r="DD349" s="201"/>
      <c r="DE349" s="201"/>
      <c r="DF349" s="201"/>
      <c r="DG349" s="201"/>
      <c r="DH349" s="201"/>
      <c r="DI349" s="201"/>
      <c r="DJ349" s="201"/>
      <c r="DK349" s="201"/>
      <c r="DL349" s="201"/>
      <c r="DM349" s="201"/>
      <c r="DN349" s="201"/>
      <c r="DO349" s="202"/>
      <c r="DP349" s="202"/>
      <c r="DQ349" s="202"/>
      <c r="DR349" s="202"/>
      <c r="DS349" s="202"/>
      <c r="DT349" s="202"/>
    </row>
    <row r="350" spans="1:124" s="224" customFormat="1" x14ac:dyDescent="0.2">
      <c r="A350" s="223"/>
      <c r="B350" s="223"/>
      <c r="C350" s="225"/>
      <c r="D350" s="226"/>
      <c r="E350" s="240"/>
      <c r="F350" s="240"/>
      <c r="G350" s="240"/>
      <c r="H350" s="240"/>
      <c r="I350" s="240"/>
      <c r="J350" s="241"/>
      <c r="K350" s="223"/>
      <c r="L350" s="223"/>
      <c r="M350" s="223"/>
      <c r="N350" s="223"/>
      <c r="O350" s="223"/>
      <c r="P350" s="223"/>
      <c r="Q350" s="223"/>
      <c r="R350" s="223"/>
      <c r="S350" s="223"/>
      <c r="T350" s="223"/>
      <c r="U350" s="223"/>
      <c r="V350" s="223"/>
      <c r="W350" s="202"/>
      <c r="X350" s="202"/>
      <c r="Y350" s="202"/>
      <c r="Z350" s="202"/>
      <c r="AA350" s="201"/>
      <c r="AB350" s="201"/>
      <c r="AC350" s="201"/>
      <c r="AD350" s="201"/>
      <c r="AE350" s="201"/>
      <c r="AF350" s="201"/>
      <c r="AG350" s="201"/>
      <c r="AH350" s="201"/>
      <c r="AI350" s="201"/>
      <c r="AJ350" s="201"/>
      <c r="AK350" s="201"/>
      <c r="AL350" s="201"/>
      <c r="AM350" s="201"/>
      <c r="AN350" s="201"/>
      <c r="AO350" s="201"/>
      <c r="AP350" s="201"/>
      <c r="AQ350" s="201"/>
      <c r="AR350" s="201"/>
      <c r="AS350" s="201"/>
      <c r="AT350" s="201"/>
      <c r="AU350" s="201"/>
      <c r="AV350" s="201"/>
      <c r="AW350" s="201"/>
      <c r="AX350" s="201"/>
      <c r="AY350" s="201"/>
      <c r="AZ350" s="201"/>
      <c r="BA350" s="201"/>
      <c r="BB350" s="201"/>
      <c r="BC350" s="201"/>
      <c r="BD350" s="201"/>
      <c r="BE350" s="201"/>
      <c r="BF350" s="201"/>
      <c r="BG350" s="201"/>
      <c r="BH350" s="201"/>
      <c r="BI350" s="201"/>
      <c r="BJ350" s="201"/>
      <c r="BK350" s="201"/>
      <c r="BL350" s="201"/>
      <c r="BM350" s="201"/>
      <c r="BN350" s="201"/>
      <c r="BO350" s="201"/>
      <c r="BP350" s="201"/>
      <c r="BQ350" s="201"/>
      <c r="BR350" s="201"/>
      <c r="BS350" s="201"/>
      <c r="BT350" s="201"/>
      <c r="BU350" s="201"/>
      <c r="BV350" s="201"/>
      <c r="BW350" s="201"/>
      <c r="BX350" s="201"/>
      <c r="BY350" s="201"/>
      <c r="BZ350" s="201"/>
      <c r="CA350" s="201"/>
      <c r="CB350" s="201"/>
      <c r="CC350" s="201"/>
      <c r="CD350" s="201"/>
      <c r="CE350" s="201"/>
      <c r="CF350" s="201"/>
      <c r="CG350" s="201"/>
      <c r="CH350" s="201"/>
      <c r="CI350" s="201"/>
      <c r="CJ350" s="201"/>
      <c r="CK350" s="201"/>
      <c r="CL350" s="201"/>
      <c r="CM350" s="201"/>
      <c r="CN350" s="201"/>
      <c r="CO350" s="201"/>
      <c r="CP350" s="201"/>
      <c r="CQ350" s="201"/>
      <c r="CR350" s="201"/>
      <c r="CS350" s="201"/>
      <c r="CT350" s="201"/>
      <c r="CU350" s="201"/>
      <c r="CV350" s="201"/>
      <c r="CW350" s="201"/>
      <c r="CX350" s="201"/>
      <c r="CY350" s="201"/>
      <c r="CZ350" s="201"/>
      <c r="DA350" s="201"/>
      <c r="DB350" s="201"/>
      <c r="DC350" s="201"/>
      <c r="DD350" s="201"/>
      <c r="DE350" s="201"/>
      <c r="DF350" s="201"/>
      <c r="DG350" s="201"/>
      <c r="DH350" s="201"/>
      <c r="DI350" s="201"/>
      <c r="DJ350" s="201"/>
      <c r="DK350" s="201"/>
      <c r="DL350" s="201"/>
      <c r="DM350" s="201"/>
      <c r="DN350" s="201"/>
      <c r="DO350" s="202"/>
      <c r="DP350" s="202"/>
      <c r="DQ350" s="202"/>
      <c r="DR350" s="202"/>
      <c r="DS350" s="202"/>
      <c r="DT350" s="202"/>
    </row>
    <row r="351" spans="1:124" s="224" customFormat="1" x14ac:dyDescent="0.2">
      <c r="A351" s="223"/>
      <c r="B351" s="223"/>
      <c r="C351" s="225"/>
      <c r="D351" s="226"/>
      <c r="E351" s="240"/>
      <c r="F351" s="240"/>
      <c r="G351" s="240"/>
      <c r="H351" s="240"/>
      <c r="I351" s="240"/>
      <c r="J351" s="241"/>
      <c r="K351" s="223"/>
      <c r="L351" s="223"/>
      <c r="M351" s="223"/>
      <c r="N351" s="223"/>
      <c r="O351" s="223"/>
      <c r="P351" s="223"/>
      <c r="Q351" s="223"/>
      <c r="R351" s="223"/>
      <c r="S351" s="223"/>
      <c r="T351" s="223"/>
      <c r="U351" s="223"/>
      <c r="V351" s="223"/>
      <c r="W351" s="202"/>
      <c r="X351" s="202"/>
      <c r="Y351" s="202"/>
      <c r="Z351" s="202"/>
      <c r="AA351" s="201"/>
      <c r="AB351" s="201"/>
      <c r="AC351" s="201"/>
      <c r="AD351" s="201"/>
      <c r="AE351" s="201"/>
      <c r="AF351" s="201"/>
      <c r="AG351" s="201"/>
      <c r="AH351" s="201"/>
      <c r="AI351" s="201"/>
      <c r="AJ351" s="201"/>
      <c r="AK351" s="201"/>
      <c r="AL351" s="201"/>
      <c r="AM351" s="201"/>
      <c r="AN351" s="201"/>
      <c r="AO351" s="201"/>
      <c r="AP351" s="201"/>
      <c r="AQ351" s="201"/>
      <c r="AR351" s="201"/>
      <c r="AS351" s="201"/>
      <c r="AT351" s="201"/>
      <c r="AU351" s="201"/>
      <c r="AV351" s="201"/>
      <c r="AW351" s="201"/>
      <c r="AX351" s="201"/>
      <c r="AY351" s="201"/>
      <c r="AZ351" s="201"/>
      <c r="BA351" s="201"/>
      <c r="BB351" s="201"/>
      <c r="BC351" s="201"/>
      <c r="BD351" s="201"/>
      <c r="BE351" s="201"/>
      <c r="BF351" s="201"/>
      <c r="BG351" s="201"/>
      <c r="BH351" s="201"/>
      <c r="BI351" s="201"/>
      <c r="BJ351" s="201"/>
      <c r="BK351" s="201"/>
      <c r="BL351" s="201"/>
      <c r="BM351" s="201"/>
      <c r="BN351" s="201"/>
      <c r="BO351" s="201"/>
      <c r="BP351" s="201"/>
      <c r="BQ351" s="201"/>
      <c r="BR351" s="201"/>
      <c r="BS351" s="201"/>
      <c r="BT351" s="201"/>
      <c r="BU351" s="201"/>
      <c r="BV351" s="201"/>
      <c r="BW351" s="201"/>
      <c r="BX351" s="201"/>
      <c r="BY351" s="201"/>
      <c r="BZ351" s="201"/>
      <c r="CA351" s="201"/>
      <c r="CB351" s="201"/>
      <c r="CC351" s="201"/>
      <c r="CD351" s="201"/>
      <c r="CE351" s="201"/>
      <c r="CF351" s="201"/>
      <c r="CG351" s="201"/>
      <c r="CH351" s="201"/>
      <c r="CI351" s="201"/>
      <c r="CJ351" s="201"/>
      <c r="CK351" s="201"/>
      <c r="CL351" s="201"/>
      <c r="CM351" s="201"/>
      <c r="CN351" s="201"/>
      <c r="CO351" s="201"/>
      <c r="CP351" s="201"/>
      <c r="CQ351" s="201"/>
      <c r="CR351" s="201"/>
      <c r="CS351" s="201"/>
      <c r="CT351" s="201"/>
      <c r="CU351" s="201"/>
      <c r="CV351" s="201"/>
      <c r="CW351" s="201"/>
      <c r="CX351" s="201"/>
      <c r="CY351" s="201"/>
      <c r="CZ351" s="201"/>
      <c r="DA351" s="201"/>
      <c r="DB351" s="201"/>
      <c r="DC351" s="201"/>
      <c r="DD351" s="201"/>
      <c r="DE351" s="201"/>
      <c r="DF351" s="201"/>
      <c r="DG351" s="201"/>
      <c r="DH351" s="201"/>
      <c r="DI351" s="201"/>
      <c r="DJ351" s="201"/>
      <c r="DK351" s="201"/>
      <c r="DL351" s="201"/>
      <c r="DM351" s="201"/>
      <c r="DN351" s="201"/>
      <c r="DO351" s="202"/>
      <c r="DP351" s="202"/>
      <c r="DQ351" s="202"/>
      <c r="DR351" s="202"/>
      <c r="DS351" s="202"/>
      <c r="DT351" s="202"/>
    </row>
    <row r="352" spans="1:124" s="224" customFormat="1" x14ac:dyDescent="0.2">
      <c r="A352" s="223"/>
      <c r="B352" s="223"/>
      <c r="C352" s="225"/>
      <c r="D352" s="226"/>
      <c r="E352" s="240"/>
      <c r="F352" s="240"/>
      <c r="G352" s="240"/>
      <c r="H352" s="240"/>
      <c r="I352" s="240"/>
      <c r="J352" s="241"/>
      <c r="K352" s="223"/>
      <c r="L352" s="223"/>
      <c r="M352" s="223"/>
      <c r="N352" s="223"/>
      <c r="O352" s="223"/>
      <c r="P352" s="223"/>
      <c r="Q352" s="223"/>
      <c r="R352" s="223"/>
      <c r="S352" s="223"/>
      <c r="T352" s="223"/>
      <c r="U352" s="223"/>
      <c r="V352" s="223"/>
      <c r="W352" s="202"/>
      <c r="X352" s="202"/>
      <c r="Y352" s="202"/>
      <c r="Z352" s="202"/>
      <c r="AA352" s="201"/>
      <c r="AB352" s="201"/>
      <c r="AC352" s="201"/>
      <c r="AD352" s="201"/>
      <c r="AE352" s="201"/>
      <c r="AF352" s="201"/>
      <c r="AG352" s="201"/>
      <c r="AH352" s="201"/>
      <c r="AI352" s="201"/>
      <c r="AJ352" s="201"/>
      <c r="AK352" s="201"/>
      <c r="AL352" s="201"/>
      <c r="AM352" s="201"/>
      <c r="AN352" s="201"/>
      <c r="AO352" s="201"/>
      <c r="AP352" s="201"/>
      <c r="AQ352" s="201"/>
      <c r="AR352" s="201"/>
      <c r="AS352" s="201"/>
      <c r="AT352" s="201"/>
      <c r="AU352" s="201"/>
      <c r="AV352" s="201"/>
      <c r="AW352" s="201"/>
      <c r="AX352" s="201"/>
      <c r="AY352" s="201"/>
      <c r="AZ352" s="201"/>
      <c r="BA352" s="201"/>
      <c r="BB352" s="201"/>
      <c r="BC352" s="201"/>
      <c r="BD352" s="201"/>
      <c r="BE352" s="201"/>
      <c r="BF352" s="201"/>
      <c r="BG352" s="201"/>
      <c r="BH352" s="201"/>
      <c r="BI352" s="201"/>
      <c r="BJ352" s="201"/>
      <c r="BK352" s="201"/>
      <c r="BL352" s="201"/>
      <c r="BM352" s="201"/>
      <c r="BN352" s="201"/>
      <c r="BO352" s="201"/>
      <c r="BP352" s="201"/>
      <c r="BQ352" s="201"/>
      <c r="BR352" s="201"/>
      <c r="BS352" s="201"/>
      <c r="BT352" s="201"/>
      <c r="BU352" s="201"/>
      <c r="BV352" s="201"/>
      <c r="BW352" s="201"/>
      <c r="BX352" s="201"/>
      <c r="BY352" s="201"/>
      <c r="BZ352" s="201"/>
      <c r="CA352" s="201"/>
      <c r="CB352" s="201"/>
      <c r="CC352" s="201"/>
      <c r="CD352" s="201"/>
      <c r="CE352" s="201"/>
      <c r="CF352" s="201"/>
      <c r="CG352" s="201"/>
      <c r="CH352" s="201"/>
      <c r="CI352" s="201"/>
      <c r="CJ352" s="201"/>
      <c r="CK352" s="201"/>
      <c r="CL352" s="201"/>
      <c r="CM352" s="201"/>
      <c r="CN352" s="201"/>
      <c r="CO352" s="201"/>
      <c r="CP352" s="201"/>
      <c r="CQ352" s="201"/>
      <c r="CR352" s="201"/>
      <c r="CS352" s="201"/>
      <c r="CT352" s="201"/>
      <c r="CU352" s="201"/>
      <c r="CV352" s="201"/>
      <c r="CW352" s="201"/>
      <c r="CX352" s="201"/>
      <c r="CY352" s="201"/>
      <c r="CZ352" s="201"/>
      <c r="DA352" s="201"/>
      <c r="DB352" s="201"/>
      <c r="DC352" s="201"/>
      <c r="DD352" s="201"/>
      <c r="DE352" s="201"/>
      <c r="DF352" s="201"/>
      <c r="DG352" s="201"/>
      <c r="DH352" s="201"/>
      <c r="DI352" s="201"/>
      <c r="DJ352" s="201"/>
      <c r="DK352" s="201"/>
      <c r="DL352" s="201"/>
      <c r="DM352" s="201"/>
      <c r="DN352" s="201"/>
      <c r="DO352" s="202"/>
      <c r="DP352" s="202"/>
      <c r="DQ352" s="202"/>
      <c r="DR352" s="202"/>
      <c r="DS352" s="202"/>
      <c r="DT352" s="202"/>
    </row>
    <row r="353" spans="1:124" s="224" customFormat="1" x14ac:dyDescent="0.2">
      <c r="A353" s="223"/>
      <c r="B353" s="223"/>
      <c r="C353" s="225"/>
      <c r="D353" s="226"/>
      <c r="E353" s="240"/>
      <c r="F353" s="240"/>
      <c r="G353" s="240"/>
      <c r="H353" s="240"/>
      <c r="I353" s="240"/>
      <c r="J353" s="241"/>
      <c r="K353" s="223"/>
      <c r="L353" s="223"/>
      <c r="M353" s="223"/>
      <c r="N353" s="223"/>
      <c r="O353" s="223"/>
      <c r="P353" s="223"/>
      <c r="Q353" s="223"/>
      <c r="R353" s="223"/>
      <c r="S353" s="223"/>
      <c r="T353" s="223"/>
      <c r="U353" s="223"/>
      <c r="V353" s="223"/>
      <c r="W353" s="202"/>
      <c r="X353" s="202"/>
      <c r="Y353" s="202"/>
      <c r="Z353" s="202"/>
      <c r="AA353" s="201"/>
      <c r="AB353" s="201"/>
      <c r="AC353" s="201"/>
      <c r="AD353" s="201"/>
      <c r="AE353" s="201"/>
      <c r="AF353" s="201"/>
      <c r="AG353" s="201"/>
      <c r="AH353" s="201"/>
      <c r="AI353" s="201"/>
      <c r="AJ353" s="201"/>
      <c r="AK353" s="201"/>
      <c r="AL353" s="201"/>
      <c r="AM353" s="201"/>
      <c r="AN353" s="201"/>
      <c r="AO353" s="201"/>
      <c r="AP353" s="201"/>
      <c r="AQ353" s="201"/>
      <c r="AR353" s="201"/>
      <c r="AS353" s="201"/>
      <c r="AT353" s="201"/>
      <c r="AU353" s="201"/>
      <c r="AV353" s="201"/>
      <c r="AW353" s="201"/>
      <c r="AX353" s="201"/>
      <c r="AY353" s="201"/>
      <c r="AZ353" s="201"/>
      <c r="BA353" s="201"/>
      <c r="BB353" s="201"/>
      <c r="BC353" s="201"/>
      <c r="BD353" s="201"/>
      <c r="BE353" s="201"/>
      <c r="BF353" s="201"/>
      <c r="BG353" s="201"/>
      <c r="BH353" s="201"/>
      <c r="BI353" s="201"/>
      <c r="BJ353" s="201"/>
      <c r="BK353" s="201"/>
      <c r="BL353" s="201"/>
      <c r="BM353" s="201"/>
      <c r="BN353" s="201"/>
      <c r="BO353" s="201"/>
      <c r="BP353" s="201"/>
      <c r="BQ353" s="201"/>
      <c r="BR353" s="201"/>
      <c r="BS353" s="201"/>
      <c r="BT353" s="201"/>
      <c r="BU353" s="201"/>
      <c r="BV353" s="201"/>
      <c r="BW353" s="201"/>
      <c r="BX353" s="201"/>
      <c r="BY353" s="201"/>
      <c r="BZ353" s="201"/>
      <c r="CA353" s="201"/>
      <c r="CB353" s="201"/>
      <c r="CC353" s="201"/>
      <c r="CD353" s="201"/>
      <c r="CE353" s="201"/>
      <c r="CF353" s="201"/>
      <c r="CG353" s="201"/>
      <c r="CH353" s="201"/>
      <c r="CI353" s="201"/>
      <c r="CJ353" s="201"/>
      <c r="CK353" s="201"/>
      <c r="CL353" s="201"/>
      <c r="CM353" s="201"/>
      <c r="CN353" s="201"/>
      <c r="CO353" s="201"/>
      <c r="CP353" s="201"/>
      <c r="CQ353" s="201"/>
      <c r="CR353" s="201"/>
      <c r="CS353" s="201"/>
      <c r="CT353" s="201"/>
      <c r="CU353" s="201"/>
      <c r="CV353" s="201"/>
      <c r="CW353" s="201"/>
      <c r="CX353" s="201"/>
      <c r="CY353" s="201"/>
      <c r="CZ353" s="201"/>
      <c r="DA353" s="201"/>
      <c r="DB353" s="201"/>
      <c r="DC353" s="201"/>
      <c r="DD353" s="201"/>
      <c r="DE353" s="201"/>
      <c r="DF353" s="201"/>
      <c r="DG353" s="201"/>
      <c r="DH353" s="201"/>
      <c r="DI353" s="201"/>
      <c r="DJ353" s="201"/>
      <c r="DK353" s="201"/>
      <c r="DL353" s="201"/>
      <c r="DM353" s="201"/>
      <c r="DN353" s="201"/>
      <c r="DO353" s="202"/>
      <c r="DP353" s="202"/>
      <c r="DQ353" s="202"/>
      <c r="DR353" s="202"/>
      <c r="DS353" s="202"/>
      <c r="DT353" s="202"/>
    </row>
    <row r="354" spans="1:124" s="224" customFormat="1" x14ac:dyDescent="0.2">
      <c r="A354" s="223"/>
      <c r="B354" s="223"/>
      <c r="C354" s="225"/>
      <c r="D354" s="226"/>
      <c r="E354" s="240"/>
      <c r="F354" s="240"/>
      <c r="G354" s="240"/>
      <c r="H354" s="240"/>
      <c r="I354" s="240"/>
      <c r="J354" s="241"/>
      <c r="K354" s="223"/>
      <c r="L354" s="223"/>
      <c r="M354" s="223"/>
      <c r="N354" s="223"/>
      <c r="O354" s="223"/>
      <c r="P354" s="223"/>
      <c r="Q354" s="223"/>
      <c r="R354" s="223"/>
      <c r="S354" s="223"/>
      <c r="T354" s="223"/>
      <c r="U354" s="223"/>
      <c r="V354" s="223"/>
      <c r="W354" s="202"/>
      <c r="X354" s="202"/>
      <c r="Y354" s="202"/>
      <c r="Z354" s="202"/>
      <c r="AA354" s="201"/>
      <c r="AB354" s="201"/>
      <c r="AC354" s="201"/>
      <c r="AD354" s="201"/>
      <c r="AE354" s="201"/>
      <c r="AF354" s="201"/>
      <c r="AG354" s="201"/>
      <c r="AH354" s="201"/>
      <c r="AI354" s="201"/>
      <c r="AJ354" s="201"/>
      <c r="AK354" s="201"/>
      <c r="AL354" s="201"/>
      <c r="AM354" s="201"/>
      <c r="AN354" s="201"/>
      <c r="AO354" s="201"/>
      <c r="AP354" s="201"/>
      <c r="AQ354" s="201"/>
      <c r="AR354" s="201"/>
      <c r="AS354" s="201"/>
      <c r="AT354" s="201"/>
      <c r="AU354" s="201"/>
      <c r="AV354" s="201"/>
      <c r="AW354" s="201"/>
      <c r="AX354" s="201"/>
      <c r="AY354" s="201"/>
      <c r="AZ354" s="201"/>
      <c r="BA354" s="201"/>
      <c r="BB354" s="201"/>
      <c r="BC354" s="201"/>
      <c r="BD354" s="201"/>
      <c r="BE354" s="201"/>
      <c r="BF354" s="201"/>
      <c r="BG354" s="201"/>
      <c r="BH354" s="201"/>
      <c r="BI354" s="201"/>
      <c r="BJ354" s="201"/>
      <c r="BK354" s="201"/>
      <c r="BL354" s="201"/>
      <c r="BM354" s="201"/>
      <c r="BN354" s="201"/>
      <c r="BO354" s="201"/>
      <c r="BP354" s="201"/>
      <c r="BQ354" s="201"/>
      <c r="BR354" s="201"/>
      <c r="BS354" s="201"/>
      <c r="BT354" s="201"/>
      <c r="BU354" s="201"/>
      <c r="BV354" s="201"/>
      <c r="BW354" s="201"/>
      <c r="BX354" s="201"/>
      <c r="BY354" s="201"/>
      <c r="BZ354" s="201"/>
      <c r="CA354" s="201"/>
      <c r="CB354" s="201"/>
      <c r="CC354" s="201"/>
      <c r="CD354" s="201"/>
      <c r="CE354" s="201"/>
      <c r="CF354" s="201"/>
      <c r="CG354" s="201"/>
      <c r="CH354" s="201"/>
      <c r="CI354" s="201"/>
      <c r="CJ354" s="201"/>
      <c r="CK354" s="201"/>
      <c r="CL354" s="201"/>
      <c r="CM354" s="201"/>
      <c r="CN354" s="201"/>
      <c r="CO354" s="201"/>
      <c r="CP354" s="201"/>
      <c r="CQ354" s="201"/>
      <c r="CR354" s="201"/>
      <c r="CS354" s="201"/>
      <c r="CT354" s="201"/>
      <c r="CU354" s="201"/>
      <c r="CV354" s="201"/>
      <c r="CW354" s="201"/>
      <c r="CX354" s="201"/>
      <c r="CY354" s="201"/>
      <c r="CZ354" s="201"/>
      <c r="DA354" s="201"/>
      <c r="DB354" s="201"/>
      <c r="DC354" s="201"/>
      <c r="DD354" s="201"/>
      <c r="DE354" s="201"/>
      <c r="DF354" s="201"/>
      <c r="DG354" s="201"/>
      <c r="DH354" s="201"/>
      <c r="DI354" s="201"/>
      <c r="DJ354" s="201"/>
      <c r="DK354" s="201"/>
      <c r="DL354" s="201"/>
      <c r="DM354" s="201"/>
      <c r="DN354" s="201"/>
      <c r="DO354" s="202"/>
      <c r="DP354" s="202"/>
      <c r="DQ354" s="202"/>
      <c r="DR354" s="202"/>
      <c r="DS354" s="202"/>
      <c r="DT354" s="202"/>
    </row>
    <row r="355" spans="1:124" s="224" customFormat="1" x14ac:dyDescent="0.2">
      <c r="A355" s="223"/>
      <c r="B355" s="223"/>
      <c r="C355" s="225"/>
      <c r="D355" s="226"/>
      <c r="E355" s="240"/>
      <c r="F355" s="240"/>
      <c r="G355" s="240"/>
      <c r="H355" s="240"/>
      <c r="I355" s="240"/>
      <c r="J355" s="241"/>
      <c r="K355" s="223"/>
      <c r="L355" s="223"/>
      <c r="M355" s="223"/>
      <c r="N355" s="223"/>
      <c r="O355" s="223"/>
      <c r="P355" s="223"/>
      <c r="Q355" s="223"/>
      <c r="R355" s="223"/>
      <c r="S355" s="223"/>
      <c r="T355" s="223"/>
      <c r="U355" s="223"/>
      <c r="V355" s="223"/>
      <c r="W355" s="202"/>
      <c r="X355" s="202"/>
      <c r="Y355" s="202"/>
      <c r="Z355" s="202"/>
      <c r="AA355" s="201"/>
      <c r="AB355" s="201"/>
      <c r="AC355" s="201"/>
      <c r="AD355" s="201"/>
      <c r="AE355" s="201"/>
      <c r="AF355" s="201"/>
      <c r="AG355" s="201"/>
      <c r="AH355" s="201"/>
      <c r="AI355" s="201"/>
      <c r="AJ355" s="201"/>
      <c r="AK355" s="201"/>
      <c r="AL355" s="201"/>
      <c r="AM355" s="201"/>
      <c r="AN355" s="201"/>
      <c r="AO355" s="201"/>
      <c r="AP355" s="201"/>
      <c r="AQ355" s="201"/>
      <c r="AR355" s="201"/>
      <c r="AS355" s="201"/>
      <c r="AT355" s="201"/>
      <c r="AU355" s="201"/>
      <c r="AV355" s="201"/>
      <c r="AW355" s="201"/>
      <c r="AX355" s="201"/>
      <c r="AY355" s="201"/>
      <c r="AZ355" s="201"/>
      <c r="BA355" s="201"/>
      <c r="BB355" s="201"/>
      <c r="BC355" s="201"/>
      <c r="BD355" s="201"/>
      <c r="BE355" s="201"/>
      <c r="BF355" s="201"/>
      <c r="BG355" s="201"/>
      <c r="BH355" s="201"/>
      <c r="BI355" s="201"/>
      <c r="BJ355" s="201"/>
      <c r="BK355" s="201"/>
      <c r="BL355" s="201"/>
      <c r="BM355" s="201"/>
      <c r="BN355" s="201"/>
      <c r="BO355" s="201"/>
      <c r="BP355" s="201"/>
      <c r="BQ355" s="201"/>
      <c r="BR355" s="201"/>
      <c r="BS355" s="201"/>
      <c r="BT355" s="201"/>
      <c r="BU355" s="201"/>
      <c r="BV355" s="201"/>
      <c r="BW355" s="201"/>
      <c r="BX355" s="201"/>
      <c r="BY355" s="201"/>
      <c r="BZ355" s="201"/>
      <c r="CA355" s="201"/>
      <c r="CB355" s="201"/>
      <c r="CC355" s="201"/>
      <c r="CD355" s="201"/>
      <c r="CE355" s="201"/>
      <c r="CF355" s="201"/>
      <c r="CG355" s="201"/>
      <c r="CH355" s="201"/>
      <c r="CI355" s="201"/>
      <c r="CJ355" s="201"/>
      <c r="CK355" s="201"/>
      <c r="CL355" s="201"/>
      <c r="CM355" s="201"/>
      <c r="CN355" s="201"/>
      <c r="CO355" s="201"/>
      <c r="CP355" s="201"/>
      <c r="CQ355" s="201"/>
      <c r="CR355" s="201"/>
      <c r="CS355" s="201"/>
      <c r="CT355" s="201"/>
      <c r="CU355" s="201"/>
      <c r="CV355" s="201"/>
      <c r="CW355" s="201"/>
      <c r="CX355" s="201"/>
      <c r="CY355" s="201"/>
      <c r="CZ355" s="201"/>
      <c r="DA355" s="201"/>
      <c r="DB355" s="201"/>
      <c r="DC355" s="201"/>
      <c r="DD355" s="201"/>
      <c r="DE355" s="201"/>
      <c r="DF355" s="201"/>
      <c r="DG355" s="201"/>
      <c r="DH355" s="201"/>
      <c r="DI355" s="201"/>
      <c r="DJ355" s="201"/>
      <c r="DK355" s="201"/>
      <c r="DL355" s="201"/>
      <c r="DM355" s="201"/>
      <c r="DN355" s="201"/>
      <c r="DO355" s="202"/>
      <c r="DP355" s="202"/>
      <c r="DQ355" s="202"/>
      <c r="DR355" s="202"/>
      <c r="DS355" s="202"/>
      <c r="DT355" s="202"/>
    </row>
    <row r="356" spans="1:124" s="224" customFormat="1" x14ac:dyDescent="0.2">
      <c r="A356" s="223"/>
      <c r="B356" s="223"/>
      <c r="C356" s="225"/>
      <c r="D356" s="226"/>
      <c r="E356" s="240"/>
      <c r="F356" s="240"/>
      <c r="G356" s="240"/>
      <c r="H356" s="240"/>
      <c r="I356" s="240"/>
      <c r="J356" s="241"/>
      <c r="K356" s="223"/>
      <c r="L356" s="223"/>
      <c r="M356" s="223"/>
      <c r="N356" s="223"/>
      <c r="O356" s="223"/>
      <c r="P356" s="223"/>
      <c r="Q356" s="223"/>
      <c r="R356" s="223"/>
      <c r="S356" s="223"/>
      <c r="T356" s="223"/>
      <c r="U356" s="223"/>
      <c r="V356" s="223"/>
      <c r="W356" s="202"/>
      <c r="X356" s="202"/>
      <c r="Y356" s="202"/>
      <c r="Z356" s="202"/>
      <c r="AA356" s="201"/>
      <c r="AB356" s="201"/>
      <c r="AC356" s="201"/>
      <c r="AD356" s="201"/>
      <c r="AE356" s="201"/>
      <c r="AF356" s="201"/>
      <c r="AG356" s="201"/>
      <c r="AH356" s="201"/>
      <c r="AI356" s="201"/>
      <c r="AJ356" s="201"/>
      <c r="AK356" s="201"/>
      <c r="AL356" s="201"/>
      <c r="AM356" s="201"/>
      <c r="AN356" s="201"/>
      <c r="AO356" s="201"/>
      <c r="AP356" s="201"/>
      <c r="AQ356" s="201"/>
      <c r="AR356" s="201"/>
      <c r="AS356" s="201"/>
      <c r="AT356" s="201"/>
      <c r="AU356" s="201"/>
      <c r="AV356" s="201"/>
      <c r="AW356" s="201"/>
      <c r="AX356" s="201"/>
      <c r="AY356" s="201"/>
      <c r="AZ356" s="201"/>
      <c r="BA356" s="201"/>
      <c r="BB356" s="201"/>
      <c r="BC356" s="201"/>
      <c r="BD356" s="201"/>
      <c r="BE356" s="201"/>
      <c r="BF356" s="201"/>
      <c r="BG356" s="201"/>
      <c r="BH356" s="201"/>
      <c r="BI356" s="201"/>
      <c r="BJ356" s="201"/>
      <c r="BK356" s="201"/>
      <c r="BL356" s="201"/>
      <c r="BM356" s="201"/>
      <c r="BN356" s="201"/>
      <c r="BO356" s="201"/>
      <c r="BP356" s="201"/>
      <c r="BQ356" s="201"/>
      <c r="BR356" s="201"/>
      <c r="BS356" s="201"/>
      <c r="BT356" s="201"/>
      <c r="BU356" s="201"/>
      <c r="BV356" s="201"/>
      <c r="BW356" s="201"/>
      <c r="BX356" s="201"/>
      <c r="BY356" s="201"/>
      <c r="BZ356" s="201"/>
      <c r="CA356" s="201"/>
      <c r="CB356" s="201"/>
      <c r="CC356" s="201"/>
      <c r="CD356" s="201"/>
      <c r="CE356" s="201"/>
      <c r="CF356" s="201"/>
      <c r="CG356" s="201"/>
      <c r="CH356" s="201"/>
      <c r="CI356" s="201"/>
      <c r="CJ356" s="201"/>
      <c r="CK356" s="201"/>
      <c r="CL356" s="201"/>
      <c r="CM356" s="201"/>
      <c r="CN356" s="201"/>
      <c r="CO356" s="201"/>
      <c r="CP356" s="201"/>
      <c r="CQ356" s="201"/>
      <c r="CR356" s="201"/>
      <c r="CS356" s="201"/>
      <c r="CT356" s="201"/>
      <c r="CU356" s="201"/>
      <c r="CV356" s="201"/>
      <c r="CW356" s="201"/>
      <c r="CX356" s="201"/>
      <c r="CY356" s="201"/>
      <c r="CZ356" s="201"/>
      <c r="DA356" s="201"/>
      <c r="DB356" s="201"/>
      <c r="DC356" s="201"/>
      <c r="DD356" s="201"/>
      <c r="DE356" s="201"/>
      <c r="DF356" s="201"/>
      <c r="DG356" s="201"/>
      <c r="DH356" s="201"/>
      <c r="DI356" s="201"/>
      <c r="DJ356" s="201"/>
      <c r="DK356" s="201"/>
      <c r="DL356" s="201"/>
      <c r="DM356" s="201"/>
      <c r="DN356" s="201"/>
      <c r="DO356" s="202"/>
      <c r="DP356" s="202"/>
      <c r="DQ356" s="202"/>
      <c r="DR356" s="202"/>
      <c r="DS356" s="202"/>
      <c r="DT356" s="202"/>
    </row>
    <row r="357" spans="1:124" s="224" customFormat="1" x14ac:dyDescent="0.2">
      <c r="A357" s="223"/>
      <c r="B357" s="223"/>
      <c r="C357" s="225"/>
      <c r="D357" s="226"/>
      <c r="E357" s="240"/>
      <c r="F357" s="240"/>
      <c r="G357" s="240"/>
      <c r="H357" s="240"/>
      <c r="I357" s="240"/>
      <c r="J357" s="241"/>
      <c r="K357" s="223"/>
      <c r="L357" s="223"/>
      <c r="M357" s="223"/>
      <c r="N357" s="223"/>
      <c r="O357" s="223"/>
      <c r="P357" s="223"/>
      <c r="Q357" s="223"/>
      <c r="R357" s="223"/>
      <c r="S357" s="223"/>
      <c r="T357" s="223"/>
      <c r="U357" s="223"/>
      <c r="V357" s="223"/>
      <c r="W357" s="202"/>
      <c r="X357" s="202"/>
      <c r="Y357" s="202"/>
      <c r="Z357" s="202"/>
      <c r="AA357" s="201"/>
      <c r="AB357" s="201"/>
      <c r="AC357" s="201"/>
      <c r="AD357" s="201"/>
      <c r="AE357" s="201"/>
      <c r="AF357" s="201"/>
      <c r="AG357" s="201"/>
      <c r="AH357" s="201"/>
      <c r="AI357" s="201"/>
      <c r="AJ357" s="201"/>
      <c r="AK357" s="201"/>
      <c r="AL357" s="201"/>
      <c r="AM357" s="201"/>
      <c r="AN357" s="201"/>
      <c r="AO357" s="201"/>
      <c r="AP357" s="201"/>
      <c r="AQ357" s="201"/>
      <c r="AR357" s="201"/>
      <c r="AS357" s="201"/>
      <c r="AT357" s="201"/>
      <c r="AU357" s="201"/>
      <c r="AV357" s="201"/>
      <c r="AW357" s="201"/>
      <c r="AX357" s="201"/>
      <c r="AY357" s="201"/>
      <c r="AZ357" s="201"/>
      <c r="BA357" s="201"/>
      <c r="BB357" s="201"/>
      <c r="BC357" s="201"/>
      <c r="BD357" s="201"/>
      <c r="BE357" s="201"/>
      <c r="BF357" s="201"/>
      <c r="BG357" s="201"/>
      <c r="BH357" s="201"/>
      <c r="BI357" s="201"/>
      <c r="BJ357" s="201"/>
      <c r="BK357" s="201"/>
      <c r="BL357" s="201"/>
      <c r="BM357" s="201"/>
      <c r="BN357" s="201"/>
      <c r="BO357" s="201"/>
      <c r="BP357" s="201"/>
      <c r="BQ357" s="201"/>
      <c r="BR357" s="201"/>
      <c r="BS357" s="201"/>
      <c r="BT357" s="201"/>
      <c r="BU357" s="201"/>
      <c r="BV357" s="201"/>
      <c r="BW357" s="201"/>
      <c r="BX357" s="201"/>
      <c r="BY357" s="201"/>
      <c r="BZ357" s="201"/>
      <c r="CA357" s="201"/>
      <c r="CB357" s="201"/>
      <c r="CC357" s="201"/>
      <c r="CD357" s="201"/>
      <c r="CE357" s="201"/>
      <c r="CF357" s="201"/>
      <c r="CG357" s="201"/>
      <c r="CH357" s="201"/>
      <c r="CI357" s="201"/>
      <c r="CJ357" s="201"/>
      <c r="CK357" s="201"/>
      <c r="CL357" s="201"/>
      <c r="CM357" s="201"/>
      <c r="CN357" s="201"/>
      <c r="CO357" s="201"/>
      <c r="CP357" s="201"/>
      <c r="CQ357" s="201"/>
      <c r="CR357" s="201"/>
      <c r="CS357" s="201"/>
      <c r="CT357" s="201"/>
      <c r="CU357" s="201"/>
      <c r="CV357" s="201"/>
      <c r="CW357" s="201"/>
      <c r="CX357" s="201"/>
      <c r="CY357" s="201"/>
      <c r="CZ357" s="201"/>
      <c r="DA357" s="201"/>
      <c r="DB357" s="201"/>
      <c r="DC357" s="201"/>
      <c r="DD357" s="201"/>
      <c r="DE357" s="201"/>
      <c r="DF357" s="201"/>
      <c r="DG357" s="201"/>
      <c r="DH357" s="201"/>
      <c r="DI357" s="201"/>
      <c r="DJ357" s="201"/>
      <c r="DK357" s="201"/>
      <c r="DL357" s="201"/>
      <c r="DM357" s="201"/>
      <c r="DN357" s="201"/>
      <c r="DO357" s="202"/>
      <c r="DP357" s="202"/>
      <c r="DQ357" s="202"/>
      <c r="DR357" s="202"/>
      <c r="DS357" s="202"/>
      <c r="DT357" s="202"/>
    </row>
    <row r="358" spans="1:124" s="224" customFormat="1" x14ac:dyDescent="0.2">
      <c r="A358" s="223"/>
      <c r="B358" s="223"/>
      <c r="C358" s="225"/>
      <c r="D358" s="226"/>
      <c r="E358" s="240"/>
      <c r="F358" s="240"/>
      <c r="G358" s="240"/>
      <c r="H358" s="240"/>
      <c r="I358" s="240"/>
      <c r="J358" s="241"/>
      <c r="K358" s="223"/>
      <c r="L358" s="223"/>
      <c r="M358" s="223"/>
      <c r="N358" s="223"/>
      <c r="O358" s="223"/>
      <c r="P358" s="223"/>
      <c r="Q358" s="223"/>
      <c r="R358" s="223"/>
      <c r="S358" s="223"/>
      <c r="T358" s="223"/>
      <c r="U358" s="223"/>
      <c r="V358" s="223"/>
      <c r="W358" s="202"/>
      <c r="X358" s="202"/>
      <c r="Y358" s="202"/>
      <c r="Z358" s="202"/>
      <c r="AA358" s="201"/>
      <c r="AB358" s="201"/>
      <c r="AC358" s="201"/>
      <c r="AD358" s="201"/>
      <c r="AE358" s="201"/>
      <c r="AF358" s="201"/>
      <c r="AG358" s="201"/>
      <c r="AH358" s="201"/>
      <c r="AI358" s="201"/>
      <c r="AJ358" s="201"/>
      <c r="AK358" s="201"/>
      <c r="AL358" s="201"/>
      <c r="AM358" s="201"/>
      <c r="AN358" s="201"/>
      <c r="AO358" s="201"/>
      <c r="AP358" s="201"/>
      <c r="AQ358" s="201"/>
      <c r="AR358" s="201"/>
      <c r="AS358" s="201"/>
      <c r="AT358" s="201"/>
      <c r="AU358" s="201"/>
      <c r="AV358" s="201"/>
      <c r="AW358" s="201"/>
      <c r="AX358" s="201"/>
      <c r="AY358" s="201"/>
      <c r="AZ358" s="201"/>
      <c r="BA358" s="201"/>
      <c r="BB358" s="201"/>
      <c r="BC358" s="201"/>
      <c r="BD358" s="201"/>
      <c r="BE358" s="201"/>
      <c r="BF358" s="201"/>
      <c r="BG358" s="201"/>
      <c r="BH358" s="201"/>
      <c r="BI358" s="201"/>
      <c r="BJ358" s="201"/>
      <c r="BK358" s="201"/>
      <c r="BL358" s="201"/>
      <c r="BM358" s="201"/>
      <c r="BN358" s="201"/>
      <c r="BO358" s="201"/>
      <c r="BP358" s="201"/>
      <c r="BQ358" s="201"/>
      <c r="BR358" s="201"/>
      <c r="BS358" s="201"/>
      <c r="BT358" s="201"/>
      <c r="BU358" s="201"/>
      <c r="BV358" s="201"/>
      <c r="BW358" s="201"/>
      <c r="BX358" s="201"/>
      <c r="BY358" s="201"/>
      <c r="BZ358" s="201"/>
      <c r="CA358" s="201"/>
      <c r="CB358" s="201"/>
      <c r="CC358" s="201"/>
      <c r="CD358" s="201"/>
      <c r="CE358" s="201"/>
      <c r="CF358" s="201"/>
      <c r="CG358" s="201"/>
      <c r="CH358" s="201"/>
      <c r="CI358" s="201"/>
      <c r="CJ358" s="201"/>
      <c r="CK358" s="201"/>
      <c r="CL358" s="201"/>
      <c r="CM358" s="201"/>
      <c r="CN358" s="201"/>
      <c r="CO358" s="201"/>
      <c r="CP358" s="201"/>
      <c r="CQ358" s="201"/>
      <c r="CR358" s="201"/>
      <c r="CS358" s="201"/>
      <c r="CT358" s="201"/>
      <c r="CU358" s="201"/>
      <c r="CV358" s="201"/>
      <c r="CW358" s="201"/>
      <c r="CX358" s="201"/>
      <c r="CY358" s="201"/>
      <c r="CZ358" s="201"/>
      <c r="DA358" s="201"/>
      <c r="DB358" s="201"/>
      <c r="DC358" s="201"/>
      <c r="DD358" s="201"/>
      <c r="DE358" s="201"/>
      <c r="DF358" s="201"/>
      <c r="DG358" s="201"/>
      <c r="DH358" s="201"/>
      <c r="DI358" s="201"/>
      <c r="DJ358" s="201"/>
      <c r="DK358" s="201"/>
      <c r="DL358" s="201"/>
      <c r="DM358" s="201"/>
      <c r="DN358" s="201"/>
      <c r="DO358" s="202"/>
      <c r="DP358" s="202"/>
      <c r="DQ358" s="202"/>
      <c r="DR358" s="202"/>
      <c r="DS358" s="202"/>
      <c r="DT358" s="202"/>
    </row>
    <row r="359" spans="1:124" s="224" customFormat="1" x14ac:dyDescent="0.2">
      <c r="A359" s="223"/>
      <c r="B359" s="223"/>
      <c r="C359" s="225"/>
      <c r="D359" s="226"/>
      <c r="E359" s="240"/>
      <c r="F359" s="240"/>
      <c r="G359" s="240"/>
      <c r="H359" s="240"/>
      <c r="I359" s="240"/>
      <c r="J359" s="241"/>
      <c r="K359" s="223"/>
      <c r="L359" s="223"/>
      <c r="M359" s="223"/>
      <c r="N359" s="223"/>
      <c r="O359" s="223"/>
      <c r="P359" s="223"/>
      <c r="Q359" s="223"/>
      <c r="R359" s="223"/>
      <c r="S359" s="223"/>
      <c r="T359" s="223"/>
      <c r="U359" s="223"/>
      <c r="V359" s="223"/>
      <c r="W359" s="202"/>
      <c r="X359" s="202"/>
      <c r="Y359" s="202"/>
      <c r="Z359" s="202"/>
      <c r="AA359" s="201"/>
      <c r="AB359" s="201"/>
      <c r="AC359" s="201"/>
      <c r="AD359" s="201"/>
      <c r="AE359" s="201"/>
      <c r="AF359" s="201"/>
      <c r="AG359" s="201"/>
      <c r="AH359" s="201"/>
      <c r="AI359" s="201"/>
      <c r="AJ359" s="201"/>
      <c r="AK359" s="201"/>
      <c r="AL359" s="201"/>
      <c r="AM359" s="201"/>
      <c r="AN359" s="201"/>
      <c r="AO359" s="201"/>
      <c r="AP359" s="201"/>
      <c r="AQ359" s="201"/>
      <c r="AR359" s="201"/>
      <c r="AS359" s="201"/>
      <c r="AT359" s="201"/>
      <c r="AU359" s="201"/>
      <c r="AV359" s="201"/>
      <c r="AW359" s="201"/>
      <c r="AX359" s="201"/>
      <c r="AY359" s="201"/>
      <c r="AZ359" s="201"/>
      <c r="BA359" s="201"/>
      <c r="BB359" s="201"/>
      <c r="BC359" s="201"/>
      <c r="BD359" s="201"/>
      <c r="BE359" s="201"/>
      <c r="BF359" s="201"/>
      <c r="BG359" s="201"/>
      <c r="BH359" s="201"/>
      <c r="BI359" s="201"/>
      <c r="BJ359" s="201"/>
      <c r="BK359" s="201"/>
      <c r="BL359" s="201"/>
      <c r="BM359" s="201"/>
      <c r="BN359" s="201"/>
      <c r="BO359" s="201"/>
      <c r="BP359" s="201"/>
      <c r="BQ359" s="201"/>
      <c r="BR359" s="201"/>
      <c r="BS359" s="201"/>
      <c r="BT359" s="201"/>
      <c r="BU359" s="201"/>
      <c r="BV359" s="201"/>
      <c r="BW359" s="201"/>
      <c r="BX359" s="201"/>
      <c r="BY359" s="201"/>
      <c r="BZ359" s="201"/>
      <c r="CA359" s="201"/>
      <c r="CB359" s="201"/>
      <c r="CC359" s="201"/>
      <c r="CD359" s="201"/>
      <c r="CE359" s="201"/>
      <c r="CF359" s="201"/>
      <c r="CG359" s="201"/>
      <c r="CH359" s="201"/>
      <c r="CI359" s="201"/>
      <c r="CJ359" s="201"/>
      <c r="CK359" s="201"/>
      <c r="CL359" s="201"/>
      <c r="CM359" s="201"/>
      <c r="CN359" s="201"/>
      <c r="CO359" s="201"/>
      <c r="CP359" s="201"/>
      <c r="CQ359" s="201"/>
      <c r="CR359" s="201"/>
      <c r="CS359" s="201"/>
      <c r="CT359" s="201"/>
      <c r="CU359" s="201"/>
      <c r="CV359" s="201"/>
      <c r="CW359" s="201"/>
      <c r="CX359" s="201"/>
      <c r="CY359" s="201"/>
      <c r="CZ359" s="201"/>
      <c r="DA359" s="201"/>
      <c r="DB359" s="201"/>
      <c r="DC359" s="201"/>
      <c r="DD359" s="201"/>
      <c r="DE359" s="201"/>
      <c r="DF359" s="201"/>
      <c r="DG359" s="201"/>
      <c r="DH359" s="201"/>
      <c r="DI359" s="201"/>
      <c r="DJ359" s="201"/>
      <c r="DK359" s="201"/>
      <c r="DL359" s="201"/>
      <c r="DM359" s="201"/>
      <c r="DN359" s="201"/>
      <c r="DO359" s="202"/>
      <c r="DP359" s="202"/>
      <c r="DQ359" s="202"/>
      <c r="DR359" s="202"/>
      <c r="DS359" s="202"/>
      <c r="DT359" s="202"/>
    </row>
    <row r="360" spans="1:124" s="224" customFormat="1" x14ac:dyDescent="0.2">
      <c r="A360" s="223"/>
      <c r="B360" s="223"/>
      <c r="C360" s="225"/>
      <c r="D360" s="226"/>
      <c r="E360" s="240"/>
      <c r="F360" s="240"/>
      <c r="G360" s="240"/>
      <c r="H360" s="240"/>
      <c r="I360" s="240"/>
      <c r="J360" s="241"/>
      <c r="K360" s="223"/>
      <c r="L360" s="223"/>
      <c r="M360" s="223"/>
      <c r="N360" s="223"/>
      <c r="O360" s="223"/>
      <c r="P360" s="223"/>
      <c r="Q360" s="223"/>
      <c r="R360" s="223"/>
      <c r="S360" s="223"/>
      <c r="T360" s="223"/>
      <c r="U360" s="223"/>
      <c r="V360" s="223"/>
      <c r="W360" s="202"/>
      <c r="X360" s="202"/>
      <c r="Y360" s="202"/>
      <c r="Z360" s="202"/>
      <c r="AA360" s="201"/>
      <c r="AB360" s="201"/>
      <c r="AC360" s="201"/>
      <c r="AD360" s="201"/>
      <c r="AE360" s="201"/>
      <c r="AF360" s="201"/>
      <c r="AG360" s="201"/>
      <c r="AH360" s="201"/>
      <c r="AI360" s="201"/>
      <c r="AJ360" s="201"/>
      <c r="AK360" s="201"/>
      <c r="AL360" s="201"/>
      <c r="AM360" s="201"/>
      <c r="AN360" s="201"/>
      <c r="AO360" s="201"/>
      <c r="AP360" s="201"/>
      <c r="AQ360" s="201"/>
      <c r="AR360" s="201"/>
      <c r="AS360" s="201"/>
      <c r="AT360" s="201"/>
      <c r="AU360" s="201"/>
      <c r="AV360" s="201"/>
      <c r="AW360" s="201"/>
      <c r="AX360" s="201"/>
      <c r="AY360" s="201"/>
      <c r="AZ360" s="201"/>
      <c r="BA360" s="201"/>
      <c r="BB360" s="201"/>
      <c r="BC360" s="201"/>
      <c r="BD360" s="201"/>
      <c r="BE360" s="201"/>
      <c r="BF360" s="201"/>
      <c r="BG360" s="201"/>
      <c r="BH360" s="201"/>
      <c r="BI360" s="201"/>
      <c r="BJ360" s="201"/>
      <c r="BK360" s="201"/>
      <c r="BL360" s="201"/>
      <c r="BM360" s="201"/>
      <c r="BN360" s="201"/>
      <c r="BO360" s="201"/>
      <c r="BP360" s="201"/>
      <c r="BQ360" s="201"/>
      <c r="BR360" s="201"/>
      <c r="BS360" s="201"/>
      <c r="BT360" s="201"/>
      <c r="BU360" s="201"/>
      <c r="BV360" s="201"/>
      <c r="BW360" s="201"/>
      <c r="BX360" s="201"/>
      <c r="BY360" s="201"/>
      <c r="BZ360" s="201"/>
      <c r="CA360" s="201"/>
      <c r="CB360" s="201"/>
      <c r="CC360" s="201"/>
      <c r="CD360" s="201"/>
      <c r="CE360" s="201"/>
      <c r="CF360" s="201"/>
      <c r="CG360" s="201"/>
      <c r="CH360" s="201"/>
      <c r="CI360" s="201"/>
      <c r="CJ360" s="201"/>
      <c r="CK360" s="201"/>
      <c r="CL360" s="201"/>
      <c r="CM360" s="201"/>
      <c r="CN360" s="201"/>
      <c r="CO360" s="201"/>
      <c r="CP360" s="201"/>
      <c r="CQ360" s="201"/>
      <c r="CR360" s="201"/>
      <c r="CS360" s="201"/>
      <c r="CT360" s="201"/>
      <c r="CU360" s="201"/>
      <c r="CV360" s="201"/>
      <c r="CW360" s="201"/>
      <c r="CX360" s="201"/>
      <c r="CY360" s="201"/>
      <c r="CZ360" s="201"/>
      <c r="DA360" s="201"/>
      <c r="DB360" s="201"/>
      <c r="DC360" s="201"/>
      <c r="DD360" s="201"/>
      <c r="DE360" s="201"/>
      <c r="DF360" s="201"/>
      <c r="DG360" s="201"/>
      <c r="DH360" s="201"/>
      <c r="DI360" s="201"/>
      <c r="DJ360" s="201"/>
      <c r="DK360" s="201"/>
      <c r="DL360" s="201"/>
      <c r="DM360" s="201"/>
      <c r="DN360" s="201"/>
      <c r="DO360" s="202"/>
      <c r="DP360" s="202"/>
      <c r="DQ360" s="202"/>
      <c r="DR360" s="202"/>
      <c r="DS360" s="202"/>
      <c r="DT360" s="202"/>
    </row>
    <row r="361" spans="1:124" s="224" customFormat="1" x14ac:dyDescent="0.2">
      <c r="A361" s="223"/>
      <c r="B361" s="223"/>
      <c r="C361" s="225"/>
      <c r="D361" s="226"/>
      <c r="E361" s="240"/>
      <c r="F361" s="240"/>
      <c r="G361" s="240"/>
      <c r="H361" s="240"/>
      <c r="I361" s="240"/>
      <c r="J361" s="241"/>
      <c r="K361" s="223"/>
      <c r="L361" s="223"/>
      <c r="M361" s="223"/>
      <c r="N361" s="223"/>
      <c r="O361" s="223"/>
      <c r="P361" s="223"/>
      <c r="Q361" s="223"/>
      <c r="R361" s="223"/>
      <c r="S361" s="223"/>
      <c r="T361" s="223"/>
      <c r="U361" s="223"/>
      <c r="V361" s="223"/>
      <c r="W361" s="202"/>
      <c r="X361" s="202"/>
      <c r="Y361" s="202"/>
      <c r="Z361" s="202"/>
      <c r="AA361" s="201"/>
      <c r="AB361" s="201"/>
      <c r="AC361" s="201"/>
      <c r="AD361" s="201"/>
      <c r="AE361" s="201"/>
      <c r="AF361" s="201"/>
      <c r="AG361" s="201"/>
      <c r="AH361" s="201"/>
      <c r="AI361" s="201"/>
      <c r="AJ361" s="201"/>
      <c r="AK361" s="201"/>
      <c r="AL361" s="201"/>
      <c r="AM361" s="201"/>
      <c r="AN361" s="201"/>
      <c r="AO361" s="201"/>
      <c r="AP361" s="201"/>
      <c r="AQ361" s="201"/>
      <c r="AR361" s="201"/>
      <c r="AS361" s="201"/>
      <c r="AT361" s="201"/>
      <c r="AU361" s="201"/>
      <c r="AV361" s="201"/>
      <c r="AW361" s="201"/>
      <c r="AX361" s="201"/>
      <c r="AY361" s="201"/>
      <c r="AZ361" s="201"/>
      <c r="BA361" s="201"/>
      <c r="BB361" s="201"/>
      <c r="BC361" s="201"/>
      <c r="BD361" s="201"/>
      <c r="BE361" s="201"/>
      <c r="BF361" s="201"/>
      <c r="BG361" s="201"/>
      <c r="BH361" s="201"/>
      <c r="BI361" s="201"/>
      <c r="BJ361" s="201"/>
      <c r="BK361" s="201"/>
      <c r="BL361" s="201"/>
      <c r="BM361" s="201"/>
      <c r="BN361" s="201"/>
      <c r="BO361" s="201"/>
      <c r="BP361" s="201"/>
      <c r="BQ361" s="201"/>
      <c r="BR361" s="201"/>
      <c r="BS361" s="201"/>
      <c r="BT361" s="201"/>
      <c r="BU361" s="201"/>
      <c r="BV361" s="201"/>
      <c r="BW361" s="201"/>
      <c r="BX361" s="201"/>
      <c r="BY361" s="201"/>
      <c r="BZ361" s="201"/>
      <c r="CA361" s="201"/>
      <c r="CB361" s="201"/>
      <c r="CC361" s="201"/>
      <c r="CD361" s="201"/>
      <c r="CE361" s="201"/>
      <c r="CF361" s="201"/>
      <c r="CG361" s="201"/>
      <c r="CH361" s="201"/>
      <c r="CI361" s="201"/>
      <c r="CJ361" s="201"/>
      <c r="CK361" s="201"/>
      <c r="CL361" s="201"/>
      <c r="CM361" s="201"/>
      <c r="CN361" s="201"/>
      <c r="CO361" s="201"/>
      <c r="CP361" s="201"/>
      <c r="CQ361" s="201"/>
      <c r="CR361" s="201"/>
      <c r="CS361" s="201"/>
      <c r="CT361" s="201"/>
      <c r="CU361" s="201"/>
      <c r="CV361" s="201"/>
      <c r="CW361" s="201"/>
      <c r="CX361" s="201"/>
      <c r="CY361" s="201"/>
      <c r="CZ361" s="201"/>
      <c r="DA361" s="201"/>
      <c r="DB361" s="201"/>
      <c r="DC361" s="201"/>
      <c r="DD361" s="201"/>
      <c r="DE361" s="201"/>
      <c r="DF361" s="201"/>
      <c r="DG361" s="201"/>
      <c r="DH361" s="201"/>
      <c r="DI361" s="201"/>
      <c r="DJ361" s="201"/>
      <c r="DK361" s="201"/>
      <c r="DL361" s="201"/>
      <c r="DM361" s="201"/>
      <c r="DN361" s="201"/>
      <c r="DO361" s="202"/>
      <c r="DP361" s="202"/>
      <c r="DQ361" s="202"/>
      <c r="DR361" s="202"/>
      <c r="DS361" s="202"/>
      <c r="DT361" s="202"/>
    </row>
    <row r="362" spans="1:124" s="224" customFormat="1" x14ac:dyDescent="0.2">
      <c r="A362" s="223"/>
      <c r="B362" s="223"/>
      <c r="C362" s="225"/>
      <c r="D362" s="226"/>
      <c r="E362" s="240"/>
      <c r="F362" s="240"/>
      <c r="G362" s="240"/>
      <c r="H362" s="240"/>
      <c r="I362" s="240"/>
      <c r="J362" s="241"/>
      <c r="K362" s="223"/>
      <c r="L362" s="223"/>
      <c r="M362" s="223"/>
      <c r="N362" s="223"/>
      <c r="O362" s="223"/>
      <c r="P362" s="223"/>
      <c r="Q362" s="223"/>
      <c r="R362" s="223"/>
      <c r="S362" s="223"/>
      <c r="T362" s="223"/>
      <c r="U362" s="223"/>
      <c r="V362" s="223"/>
      <c r="W362" s="202"/>
      <c r="X362" s="202"/>
      <c r="Y362" s="202"/>
      <c r="Z362" s="202"/>
      <c r="AA362" s="201"/>
      <c r="AB362" s="201"/>
      <c r="AC362" s="201"/>
      <c r="AD362" s="201"/>
      <c r="AE362" s="201"/>
      <c r="AF362" s="201"/>
      <c r="AG362" s="201"/>
      <c r="AH362" s="201"/>
      <c r="AI362" s="201"/>
      <c r="AJ362" s="201"/>
      <c r="AK362" s="201"/>
      <c r="AL362" s="201"/>
      <c r="AM362" s="201"/>
      <c r="AN362" s="201"/>
      <c r="AO362" s="201"/>
      <c r="AP362" s="201"/>
      <c r="AQ362" s="201"/>
      <c r="AR362" s="201"/>
      <c r="AS362" s="201"/>
      <c r="AT362" s="201"/>
      <c r="AU362" s="201"/>
      <c r="AV362" s="201"/>
      <c r="AW362" s="201"/>
      <c r="AX362" s="201"/>
      <c r="AY362" s="201"/>
      <c r="AZ362" s="201"/>
      <c r="BA362" s="201"/>
      <c r="BB362" s="201"/>
      <c r="BC362" s="201"/>
      <c r="BD362" s="201"/>
      <c r="BE362" s="201"/>
      <c r="BF362" s="201"/>
      <c r="BG362" s="201"/>
      <c r="BH362" s="201"/>
      <c r="BI362" s="201"/>
      <c r="BJ362" s="201"/>
      <c r="BK362" s="201"/>
      <c r="BL362" s="201"/>
      <c r="BM362" s="201"/>
      <c r="BN362" s="201"/>
      <c r="BO362" s="201"/>
      <c r="BP362" s="201"/>
      <c r="BQ362" s="201"/>
      <c r="BR362" s="201"/>
      <c r="BS362" s="201"/>
      <c r="BT362" s="201"/>
      <c r="BU362" s="201"/>
      <c r="BV362" s="201"/>
      <c r="BW362" s="201"/>
      <c r="BX362" s="201"/>
      <c r="BY362" s="201"/>
      <c r="BZ362" s="201"/>
      <c r="CA362" s="201"/>
      <c r="CB362" s="201"/>
      <c r="CC362" s="201"/>
      <c r="CD362" s="201"/>
      <c r="CE362" s="201"/>
      <c r="CF362" s="201"/>
      <c r="CG362" s="201"/>
      <c r="CH362" s="201"/>
      <c r="CI362" s="201"/>
      <c r="CJ362" s="201"/>
      <c r="CK362" s="201"/>
      <c r="CL362" s="201"/>
      <c r="CM362" s="201"/>
      <c r="CN362" s="201"/>
      <c r="CO362" s="201"/>
      <c r="CP362" s="201"/>
      <c r="CQ362" s="201"/>
      <c r="CR362" s="201"/>
      <c r="CS362" s="201"/>
      <c r="CT362" s="201"/>
      <c r="CU362" s="201"/>
      <c r="CV362" s="201"/>
      <c r="CW362" s="201"/>
      <c r="CX362" s="201"/>
      <c r="CY362" s="201"/>
      <c r="CZ362" s="201"/>
      <c r="DA362" s="201"/>
      <c r="DB362" s="201"/>
      <c r="DC362" s="201"/>
      <c r="DD362" s="201"/>
      <c r="DE362" s="201"/>
      <c r="DF362" s="201"/>
      <c r="DG362" s="201"/>
      <c r="DH362" s="201"/>
      <c r="DI362" s="201"/>
      <c r="DJ362" s="201"/>
      <c r="DK362" s="201"/>
      <c r="DL362" s="201"/>
      <c r="DM362" s="201"/>
      <c r="DN362" s="201"/>
      <c r="DO362" s="202"/>
      <c r="DP362" s="202"/>
      <c r="DQ362" s="202"/>
      <c r="DR362" s="202"/>
      <c r="DS362" s="202"/>
      <c r="DT362" s="202"/>
    </row>
    <row r="363" spans="1:124" s="224" customFormat="1" x14ac:dyDescent="0.2">
      <c r="A363" s="223"/>
      <c r="B363" s="223"/>
      <c r="C363" s="225"/>
      <c r="D363" s="226"/>
      <c r="E363" s="240"/>
      <c r="F363" s="240"/>
      <c r="G363" s="240"/>
      <c r="H363" s="240"/>
      <c r="I363" s="240"/>
      <c r="J363" s="241"/>
      <c r="K363" s="223"/>
      <c r="L363" s="223"/>
      <c r="M363" s="223"/>
      <c r="N363" s="223"/>
      <c r="O363" s="223"/>
      <c r="P363" s="223"/>
      <c r="Q363" s="223"/>
      <c r="R363" s="223"/>
      <c r="S363" s="223"/>
      <c r="T363" s="223"/>
      <c r="U363" s="223"/>
      <c r="V363" s="223"/>
      <c r="W363" s="202"/>
      <c r="X363" s="202"/>
      <c r="Y363" s="202"/>
      <c r="Z363" s="202"/>
      <c r="AA363" s="201"/>
      <c r="AB363" s="201"/>
      <c r="AC363" s="201"/>
      <c r="AD363" s="201"/>
      <c r="AE363" s="201"/>
      <c r="AF363" s="201"/>
      <c r="AG363" s="201"/>
      <c r="AH363" s="201"/>
      <c r="AI363" s="201"/>
      <c r="AJ363" s="201"/>
      <c r="AK363" s="201"/>
      <c r="AL363" s="201"/>
      <c r="AM363" s="201"/>
      <c r="AN363" s="201"/>
      <c r="AO363" s="201"/>
      <c r="AP363" s="201"/>
      <c r="AQ363" s="201"/>
      <c r="AR363" s="201"/>
      <c r="AS363" s="201"/>
      <c r="AT363" s="201"/>
      <c r="AU363" s="201"/>
      <c r="AV363" s="201"/>
      <c r="AW363" s="201"/>
      <c r="AX363" s="201"/>
      <c r="AY363" s="201"/>
      <c r="AZ363" s="201"/>
      <c r="BA363" s="201"/>
      <c r="BB363" s="201"/>
      <c r="BC363" s="201"/>
      <c r="BD363" s="201"/>
      <c r="BE363" s="201"/>
      <c r="BF363" s="201"/>
      <c r="BG363" s="201"/>
      <c r="BH363" s="201"/>
      <c r="BI363" s="201"/>
      <c r="BJ363" s="201"/>
      <c r="BK363" s="201"/>
      <c r="BL363" s="201"/>
      <c r="BM363" s="201"/>
      <c r="BN363" s="201"/>
      <c r="BO363" s="201"/>
      <c r="BP363" s="201"/>
      <c r="BQ363" s="201"/>
      <c r="BR363" s="201"/>
      <c r="BS363" s="201"/>
      <c r="BT363" s="201"/>
      <c r="BU363" s="201"/>
      <c r="BV363" s="201"/>
      <c r="BW363" s="201"/>
      <c r="BX363" s="201"/>
      <c r="BY363" s="201"/>
      <c r="BZ363" s="201"/>
      <c r="CA363" s="201"/>
      <c r="CB363" s="201"/>
      <c r="CC363" s="201"/>
      <c r="CD363" s="201"/>
      <c r="CE363" s="201"/>
      <c r="CF363" s="201"/>
      <c r="CG363" s="201"/>
      <c r="CH363" s="201"/>
      <c r="CI363" s="201"/>
      <c r="CJ363" s="201"/>
      <c r="CK363" s="201"/>
      <c r="CL363" s="201"/>
      <c r="CM363" s="201"/>
      <c r="CN363" s="201"/>
      <c r="CO363" s="201"/>
      <c r="CP363" s="201"/>
      <c r="CQ363" s="201"/>
      <c r="CR363" s="201"/>
      <c r="CS363" s="201"/>
      <c r="CT363" s="201"/>
      <c r="CU363" s="201"/>
      <c r="CV363" s="201"/>
      <c r="CW363" s="201"/>
      <c r="CX363" s="201"/>
      <c r="CY363" s="201"/>
      <c r="CZ363" s="201"/>
      <c r="DA363" s="201"/>
      <c r="DB363" s="201"/>
      <c r="DC363" s="201"/>
      <c r="DD363" s="201"/>
      <c r="DE363" s="201"/>
      <c r="DF363" s="201"/>
      <c r="DG363" s="201"/>
      <c r="DH363" s="201"/>
      <c r="DI363" s="201"/>
      <c r="DJ363" s="201"/>
      <c r="DK363" s="201"/>
      <c r="DL363" s="201"/>
      <c r="DM363" s="201"/>
      <c r="DN363" s="201"/>
      <c r="DO363" s="202"/>
      <c r="DP363" s="202"/>
      <c r="DQ363" s="202"/>
      <c r="DR363" s="202"/>
      <c r="DS363" s="202"/>
      <c r="DT363" s="202"/>
    </row>
    <row r="364" spans="1:124" s="224" customFormat="1" x14ac:dyDescent="0.2">
      <c r="A364" s="223"/>
      <c r="B364" s="223"/>
      <c r="C364" s="225"/>
      <c r="D364" s="226"/>
      <c r="E364" s="240"/>
      <c r="F364" s="240"/>
      <c r="G364" s="240"/>
      <c r="H364" s="240"/>
      <c r="I364" s="240"/>
      <c r="J364" s="241"/>
      <c r="K364" s="223"/>
      <c r="L364" s="223"/>
      <c r="M364" s="223"/>
      <c r="N364" s="223"/>
      <c r="O364" s="223"/>
      <c r="P364" s="223"/>
      <c r="Q364" s="223"/>
      <c r="R364" s="223"/>
      <c r="S364" s="223"/>
      <c r="T364" s="223"/>
      <c r="U364" s="223"/>
      <c r="V364" s="223"/>
      <c r="W364" s="202"/>
      <c r="X364" s="202"/>
      <c r="Y364" s="202"/>
      <c r="Z364" s="202"/>
      <c r="AA364" s="201"/>
      <c r="AB364" s="201"/>
      <c r="AC364" s="201"/>
      <c r="AD364" s="201"/>
      <c r="AE364" s="201"/>
      <c r="AF364" s="201"/>
      <c r="AG364" s="201"/>
      <c r="AH364" s="201"/>
      <c r="AI364" s="201"/>
      <c r="AJ364" s="201"/>
      <c r="AK364" s="201"/>
      <c r="AL364" s="201"/>
      <c r="AM364" s="201"/>
      <c r="AN364" s="201"/>
      <c r="AO364" s="201"/>
      <c r="AP364" s="201"/>
      <c r="AQ364" s="201"/>
      <c r="AR364" s="201"/>
      <c r="AS364" s="201"/>
      <c r="AT364" s="201"/>
      <c r="AU364" s="201"/>
      <c r="AV364" s="201"/>
      <c r="AW364" s="201"/>
      <c r="AX364" s="201"/>
      <c r="AY364" s="201"/>
      <c r="AZ364" s="201"/>
      <c r="BA364" s="201"/>
      <c r="BB364" s="201"/>
      <c r="BC364" s="201"/>
      <c r="BD364" s="201"/>
      <c r="BE364" s="201"/>
      <c r="BF364" s="201"/>
      <c r="BG364" s="201"/>
      <c r="BH364" s="201"/>
      <c r="BI364" s="201"/>
      <c r="BJ364" s="201"/>
      <c r="BK364" s="201"/>
      <c r="BL364" s="201"/>
      <c r="BM364" s="201"/>
      <c r="BN364" s="201"/>
      <c r="BO364" s="201"/>
      <c r="BP364" s="201"/>
      <c r="BQ364" s="201"/>
      <c r="BR364" s="201"/>
      <c r="BS364" s="201"/>
      <c r="BT364" s="201"/>
      <c r="BU364" s="201"/>
      <c r="BV364" s="201"/>
      <c r="BW364" s="201"/>
      <c r="BX364" s="201"/>
      <c r="BY364" s="201"/>
      <c r="BZ364" s="201"/>
      <c r="CA364" s="201"/>
      <c r="CB364" s="201"/>
      <c r="CC364" s="201"/>
      <c r="CD364" s="201"/>
      <c r="CE364" s="201"/>
      <c r="CF364" s="201"/>
      <c r="CG364" s="201"/>
      <c r="CH364" s="201"/>
      <c r="CI364" s="201"/>
      <c r="CJ364" s="201"/>
      <c r="CK364" s="201"/>
      <c r="CL364" s="201"/>
      <c r="CM364" s="201"/>
      <c r="CN364" s="201"/>
      <c r="CO364" s="201"/>
      <c r="CP364" s="201"/>
      <c r="CQ364" s="201"/>
      <c r="CR364" s="201"/>
      <c r="CS364" s="201"/>
      <c r="CT364" s="201"/>
      <c r="CU364" s="201"/>
      <c r="CV364" s="201"/>
      <c r="CW364" s="201"/>
      <c r="CX364" s="201"/>
      <c r="CY364" s="201"/>
      <c r="CZ364" s="201"/>
      <c r="DA364" s="201"/>
      <c r="DB364" s="201"/>
      <c r="DC364" s="201"/>
      <c r="DD364" s="201"/>
      <c r="DE364" s="201"/>
      <c r="DF364" s="201"/>
      <c r="DG364" s="201"/>
      <c r="DH364" s="201"/>
      <c r="DI364" s="201"/>
      <c r="DJ364" s="201"/>
      <c r="DK364" s="201"/>
      <c r="DL364" s="201"/>
      <c r="DM364" s="201"/>
      <c r="DN364" s="201"/>
      <c r="DO364" s="202"/>
      <c r="DP364" s="202"/>
      <c r="DQ364" s="202"/>
      <c r="DR364" s="202"/>
      <c r="DS364" s="202"/>
      <c r="DT364" s="202"/>
    </row>
    <row r="365" spans="1:124" s="224" customFormat="1" x14ac:dyDescent="0.2">
      <c r="A365" s="223"/>
      <c r="B365" s="223"/>
      <c r="C365" s="225"/>
      <c r="D365" s="226"/>
      <c r="E365" s="240"/>
      <c r="F365" s="240"/>
      <c r="G365" s="240"/>
      <c r="H365" s="240"/>
      <c r="I365" s="240"/>
      <c r="J365" s="241"/>
      <c r="K365" s="223"/>
      <c r="L365" s="223"/>
      <c r="M365" s="223"/>
      <c r="N365" s="223"/>
      <c r="O365" s="223"/>
      <c r="P365" s="223"/>
      <c r="Q365" s="223"/>
      <c r="R365" s="223"/>
      <c r="S365" s="223"/>
      <c r="T365" s="223"/>
      <c r="U365" s="223"/>
      <c r="V365" s="223"/>
      <c r="W365" s="202"/>
      <c r="X365" s="202"/>
      <c r="Y365" s="202"/>
      <c r="Z365" s="202"/>
      <c r="AA365" s="201"/>
      <c r="AB365" s="201"/>
      <c r="AC365" s="201"/>
      <c r="AD365" s="201"/>
      <c r="AE365" s="201"/>
      <c r="AF365" s="201"/>
      <c r="AG365" s="201"/>
      <c r="AH365" s="201"/>
      <c r="AI365" s="201"/>
      <c r="AJ365" s="201"/>
      <c r="AK365" s="201"/>
      <c r="AL365" s="201"/>
      <c r="AM365" s="201"/>
      <c r="AN365" s="201"/>
      <c r="AO365" s="201"/>
      <c r="AP365" s="201"/>
      <c r="AQ365" s="201"/>
      <c r="AR365" s="201"/>
      <c r="AS365" s="201"/>
      <c r="AT365" s="201"/>
      <c r="AU365" s="201"/>
      <c r="AV365" s="201"/>
      <c r="AW365" s="201"/>
      <c r="AX365" s="201"/>
      <c r="AY365" s="201"/>
      <c r="AZ365" s="201"/>
      <c r="BA365" s="201"/>
      <c r="BB365" s="201"/>
      <c r="BC365" s="201"/>
      <c r="BD365" s="201"/>
      <c r="BE365" s="201"/>
      <c r="BF365" s="201"/>
      <c r="BG365" s="201"/>
      <c r="BH365" s="201"/>
      <c r="BI365" s="201"/>
      <c r="BJ365" s="201"/>
      <c r="BK365" s="201"/>
      <c r="BL365" s="201"/>
      <c r="BM365" s="201"/>
      <c r="BN365" s="201"/>
      <c r="BO365" s="201"/>
      <c r="BP365" s="201"/>
      <c r="BQ365" s="201"/>
      <c r="BR365" s="201"/>
      <c r="BS365" s="201"/>
      <c r="BT365" s="201"/>
      <c r="BU365" s="201"/>
      <c r="BV365" s="201"/>
      <c r="BW365" s="201"/>
      <c r="BX365" s="201"/>
      <c r="BY365" s="201"/>
      <c r="BZ365" s="201"/>
      <c r="CA365" s="201"/>
      <c r="CB365" s="201"/>
      <c r="CC365" s="201"/>
      <c r="CD365" s="201"/>
      <c r="CE365" s="201"/>
      <c r="CF365" s="201"/>
      <c r="CG365" s="201"/>
      <c r="CH365" s="201"/>
      <c r="CI365" s="201"/>
      <c r="CJ365" s="201"/>
      <c r="CK365" s="201"/>
      <c r="CL365" s="201"/>
      <c r="CM365" s="201"/>
      <c r="CN365" s="201"/>
      <c r="CO365" s="201"/>
      <c r="CP365" s="201"/>
      <c r="CQ365" s="201"/>
      <c r="CR365" s="201"/>
      <c r="CS365" s="201"/>
      <c r="CT365" s="201"/>
      <c r="CU365" s="201"/>
      <c r="CV365" s="201"/>
      <c r="CW365" s="201"/>
      <c r="CX365" s="201"/>
      <c r="CY365" s="201"/>
      <c r="CZ365" s="201"/>
      <c r="DA365" s="201"/>
      <c r="DB365" s="201"/>
      <c r="DC365" s="201"/>
      <c r="DD365" s="201"/>
      <c r="DE365" s="201"/>
      <c r="DF365" s="201"/>
      <c r="DG365" s="201"/>
      <c r="DH365" s="201"/>
      <c r="DI365" s="201"/>
      <c r="DJ365" s="201"/>
      <c r="DK365" s="201"/>
      <c r="DL365" s="201"/>
      <c r="DM365" s="201"/>
      <c r="DN365" s="201"/>
      <c r="DO365" s="202"/>
      <c r="DP365" s="202"/>
      <c r="DQ365" s="202"/>
      <c r="DR365" s="202"/>
      <c r="DS365" s="202"/>
      <c r="DT365" s="202"/>
    </row>
    <row r="366" spans="1:124" s="224" customFormat="1" x14ac:dyDescent="0.2">
      <c r="A366" s="223"/>
      <c r="B366" s="223"/>
      <c r="C366" s="225"/>
      <c r="D366" s="226"/>
      <c r="E366" s="240"/>
      <c r="F366" s="240"/>
      <c r="G366" s="240"/>
      <c r="H366" s="240"/>
      <c r="I366" s="240"/>
      <c r="J366" s="241"/>
      <c r="K366" s="223"/>
      <c r="L366" s="223"/>
      <c r="M366" s="223"/>
      <c r="N366" s="223"/>
      <c r="O366" s="223"/>
      <c r="P366" s="223"/>
      <c r="Q366" s="223"/>
      <c r="R366" s="223"/>
      <c r="S366" s="223"/>
      <c r="T366" s="223"/>
      <c r="U366" s="223"/>
      <c r="V366" s="223"/>
      <c r="W366" s="202"/>
      <c r="X366" s="202"/>
      <c r="Y366" s="202"/>
      <c r="Z366" s="202"/>
      <c r="AA366" s="201"/>
      <c r="AB366" s="201"/>
      <c r="AC366" s="201"/>
      <c r="AD366" s="201"/>
      <c r="AE366" s="201"/>
      <c r="AF366" s="201"/>
      <c r="AG366" s="201"/>
      <c r="AH366" s="201"/>
      <c r="AI366" s="201"/>
      <c r="AJ366" s="201"/>
      <c r="AK366" s="201"/>
      <c r="AL366" s="201"/>
      <c r="AM366" s="201"/>
      <c r="AN366" s="201"/>
      <c r="AO366" s="201"/>
      <c r="AP366" s="201"/>
      <c r="AQ366" s="201"/>
      <c r="AR366" s="201"/>
      <c r="AS366" s="201"/>
      <c r="AT366" s="201"/>
      <c r="AU366" s="201"/>
      <c r="AV366" s="201"/>
      <c r="AW366" s="201"/>
      <c r="AX366" s="201"/>
      <c r="AY366" s="201"/>
      <c r="AZ366" s="201"/>
      <c r="BA366" s="201"/>
      <c r="BB366" s="201"/>
      <c r="BC366" s="201"/>
      <c r="BD366" s="201"/>
      <c r="BE366" s="201"/>
      <c r="BF366" s="201"/>
      <c r="BG366" s="201"/>
      <c r="BH366" s="201"/>
      <c r="BI366" s="201"/>
      <c r="BJ366" s="201"/>
      <c r="BK366" s="201"/>
      <c r="BL366" s="201"/>
      <c r="BM366" s="201"/>
      <c r="BN366" s="201"/>
      <c r="BO366" s="201"/>
      <c r="BP366" s="201"/>
      <c r="BQ366" s="201"/>
      <c r="BR366" s="201"/>
      <c r="BS366" s="201"/>
      <c r="BT366" s="201"/>
      <c r="BU366" s="201"/>
      <c r="BV366" s="201"/>
      <c r="BW366" s="201"/>
      <c r="BX366" s="201"/>
      <c r="BY366" s="201"/>
      <c r="BZ366" s="201"/>
      <c r="CA366" s="201"/>
      <c r="CB366" s="201"/>
      <c r="CC366" s="201"/>
      <c r="CD366" s="201"/>
      <c r="CE366" s="201"/>
      <c r="CF366" s="201"/>
      <c r="CG366" s="201"/>
      <c r="CH366" s="201"/>
      <c r="CI366" s="201"/>
      <c r="CJ366" s="201"/>
      <c r="CK366" s="201"/>
      <c r="CL366" s="201"/>
      <c r="CM366" s="201"/>
      <c r="CN366" s="201"/>
      <c r="CO366" s="201"/>
      <c r="CP366" s="201"/>
      <c r="CQ366" s="201"/>
      <c r="CR366" s="201"/>
      <c r="CS366" s="201"/>
      <c r="CT366" s="201"/>
      <c r="CU366" s="201"/>
      <c r="CV366" s="201"/>
      <c r="CW366" s="201"/>
      <c r="CX366" s="201"/>
      <c r="CY366" s="201"/>
      <c r="CZ366" s="201"/>
      <c r="DA366" s="201"/>
      <c r="DB366" s="201"/>
      <c r="DC366" s="201"/>
      <c r="DD366" s="201"/>
      <c r="DE366" s="201"/>
      <c r="DF366" s="201"/>
      <c r="DG366" s="201"/>
      <c r="DH366" s="201"/>
      <c r="DI366" s="201"/>
      <c r="DJ366" s="201"/>
      <c r="DK366" s="201"/>
      <c r="DL366" s="201"/>
      <c r="DM366" s="201"/>
      <c r="DN366" s="201"/>
      <c r="DO366" s="202"/>
      <c r="DP366" s="202"/>
      <c r="DQ366" s="202"/>
      <c r="DR366" s="202"/>
      <c r="DS366" s="202"/>
      <c r="DT366" s="202"/>
    </row>
    <row r="367" spans="1:124" s="224" customFormat="1" x14ac:dyDescent="0.2">
      <c r="A367" s="223"/>
      <c r="B367" s="223"/>
      <c r="C367" s="225"/>
      <c r="D367" s="226"/>
      <c r="E367" s="240"/>
      <c r="F367" s="240"/>
      <c r="G367" s="240"/>
      <c r="H367" s="240"/>
      <c r="I367" s="240"/>
      <c r="J367" s="241"/>
      <c r="K367" s="223"/>
      <c r="L367" s="223"/>
      <c r="M367" s="223"/>
      <c r="N367" s="223"/>
      <c r="O367" s="223"/>
      <c r="P367" s="223"/>
      <c r="Q367" s="223"/>
      <c r="R367" s="223"/>
      <c r="S367" s="223"/>
      <c r="T367" s="223"/>
      <c r="U367" s="223"/>
      <c r="V367" s="223"/>
      <c r="W367" s="202"/>
      <c r="X367" s="202"/>
      <c r="Y367" s="202"/>
      <c r="Z367" s="202"/>
      <c r="AA367" s="201"/>
      <c r="AB367" s="201"/>
      <c r="AC367" s="201"/>
      <c r="AD367" s="201"/>
      <c r="AE367" s="201"/>
      <c r="AF367" s="201"/>
      <c r="AG367" s="201"/>
      <c r="AH367" s="201"/>
      <c r="AI367" s="201"/>
      <c r="AJ367" s="201"/>
      <c r="AK367" s="201"/>
      <c r="AL367" s="201"/>
      <c r="AM367" s="201"/>
      <c r="AN367" s="201"/>
      <c r="AO367" s="201"/>
      <c r="AP367" s="201"/>
      <c r="AQ367" s="201"/>
      <c r="AR367" s="201"/>
      <c r="AS367" s="201"/>
      <c r="AT367" s="201"/>
      <c r="AU367" s="201"/>
      <c r="AV367" s="201"/>
      <c r="AW367" s="201"/>
      <c r="AX367" s="201"/>
      <c r="AY367" s="201"/>
      <c r="AZ367" s="201"/>
      <c r="BA367" s="201"/>
      <c r="BB367" s="201"/>
      <c r="BC367" s="201"/>
      <c r="BD367" s="201"/>
      <c r="BE367" s="201"/>
      <c r="BF367" s="201"/>
      <c r="BG367" s="201"/>
      <c r="BH367" s="201"/>
      <c r="BI367" s="201"/>
      <c r="BJ367" s="201"/>
      <c r="BK367" s="201"/>
      <c r="BL367" s="201"/>
      <c r="BM367" s="201"/>
      <c r="BN367" s="201"/>
      <c r="BO367" s="201"/>
      <c r="BP367" s="201"/>
      <c r="BQ367" s="201"/>
      <c r="BR367" s="201"/>
      <c r="BS367" s="201"/>
      <c r="BT367" s="201"/>
      <c r="BU367" s="201"/>
      <c r="BV367" s="201"/>
      <c r="BW367" s="201"/>
      <c r="BX367" s="201"/>
      <c r="BY367" s="201"/>
      <c r="BZ367" s="201"/>
      <c r="CA367" s="201"/>
      <c r="CB367" s="201"/>
      <c r="CC367" s="201"/>
      <c r="CD367" s="201"/>
      <c r="CE367" s="201"/>
      <c r="CF367" s="201"/>
      <c r="CG367" s="201"/>
      <c r="CH367" s="201"/>
      <c r="CI367" s="201"/>
      <c r="CJ367" s="201"/>
      <c r="CK367" s="201"/>
      <c r="CL367" s="201"/>
      <c r="CM367" s="201"/>
      <c r="CN367" s="201"/>
      <c r="CO367" s="201"/>
      <c r="CP367" s="201"/>
      <c r="CQ367" s="201"/>
      <c r="CR367" s="201"/>
      <c r="CS367" s="201"/>
      <c r="CT367" s="201"/>
      <c r="CU367" s="201"/>
      <c r="CV367" s="201"/>
      <c r="CW367" s="201"/>
      <c r="CX367" s="201"/>
      <c r="CY367" s="201"/>
      <c r="CZ367" s="201"/>
      <c r="DA367" s="201"/>
      <c r="DB367" s="201"/>
      <c r="DC367" s="201"/>
      <c r="DD367" s="201"/>
      <c r="DE367" s="201"/>
      <c r="DF367" s="201"/>
      <c r="DG367" s="201"/>
      <c r="DH367" s="201"/>
      <c r="DI367" s="201"/>
      <c r="DJ367" s="201"/>
      <c r="DK367" s="201"/>
      <c r="DL367" s="201"/>
      <c r="DM367" s="201"/>
      <c r="DN367" s="201"/>
      <c r="DO367" s="202"/>
      <c r="DP367" s="202"/>
      <c r="DQ367" s="202"/>
      <c r="DR367" s="202"/>
      <c r="DS367" s="202"/>
      <c r="DT367" s="202"/>
    </row>
    <row r="368" spans="1:124" s="224" customFormat="1" x14ac:dyDescent="0.2">
      <c r="A368" s="223"/>
      <c r="B368" s="223"/>
      <c r="C368" s="225"/>
      <c r="D368" s="226"/>
      <c r="E368" s="240"/>
      <c r="F368" s="240"/>
      <c r="G368" s="240"/>
      <c r="H368" s="240"/>
      <c r="I368" s="240"/>
      <c r="J368" s="241"/>
      <c r="K368" s="223"/>
      <c r="L368" s="223"/>
      <c r="M368" s="223"/>
      <c r="N368" s="223"/>
      <c r="O368" s="223"/>
      <c r="P368" s="223"/>
      <c r="Q368" s="223"/>
      <c r="R368" s="223"/>
      <c r="S368" s="223"/>
      <c r="T368" s="223"/>
      <c r="U368" s="223"/>
      <c r="V368" s="223"/>
      <c r="W368" s="202"/>
      <c r="X368" s="202"/>
      <c r="Y368" s="202"/>
      <c r="Z368" s="202"/>
      <c r="AA368" s="201"/>
      <c r="AB368" s="201"/>
      <c r="AC368" s="201"/>
      <c r="AD368" s="201"/>
      <c r="AE368" s="201"/>
      <c r="AF368" s="201"/>
      <c r="AG368" s="201"/>
      <c r="AH368" s="201"/>
      <c r="AI368" s="201"/>
      <c r="AJ368" s="201"/>
      <c r="AK368" s="201"/>
      <c r="AL368" s="201"/>
      <c r="AM368" s="201"/>
      <c r="AN368" s="201"/>
      <c r="AO368" s="201"/>
      <c r="AP368" s="201"/>
      <c r="AQ368" s="201"/>
      <c r="AR368" s="201"/>
      <c r="AS368" s="201"/>
      <c r="AT368" s="201"/>
      <c r="AU368" s="201"/>
      <c r="AV368" s="201"/>
      <c r="AW368" s="201"/>
      <c r="AX368" s="201"/>
      <c r="AY368" s="201"/>
      <c r="AZ368" s="201"/>
      <c r="BA368" s="201"/>
      <c r="BB368" s="201"/>
      <c r="BC368" s="201"/>
      <c r="BD368" s="201"/>
      <c r="BE368" s="201"/>
      <c r="BF368" s="201"/>
      <c r="BG368" s="201"/>
      <c r="BH368" s="201"/>
      <c r="BI368" s="201"/>
      <c r="BJ368" s="201"/>
      <c r="BK368" s="201"/>
      <c r="BL368" s="201"/>
      <c r="BM368" s="201"/>
      <c r="BN368" s="201"/>
      <c r="BO368" s="201"/>
      <c r="BP368" s="201"/>
      <c r="BQ368" s="201"/>
      <c r="BR368" s="201"/>
      <c r="BS368" s="201"/>
      <c r="BT368" s="201"/>
      <c r="BU368" s="201"/>
      <c r="BV368" s="201"/>
      <c r="BW368" s="201"/>
      <c r="BX368" s="201"/>
      <c r="BY368" s="201"/>
      <c r="BZ368" s="201"/>
      <c r="CA368" s="201"/>
      <c r="CB368" s="201"/>
      <c r="CC368" s="201"/>
      <c r="CD368" s="201"/>
      <c r="CE368" s="201"/>
      <c r="CF368" s="201"/>
      <c r="CG368" s="201"/>
      <c r="CH368" s="201"/>
      <c r="CI368" s="201"/>
      <c r="CJ368" s="201"/>
      <c r="CK368" s="201"/>
      <c r="CL368" s="201"/>
      <c r="CM368" s="201"/>
      <c r="CN368" s="201"/>
      <c r="CO368" s="201"/>
      <c r="CP368" s="201"/>
      <c r="CQ368" s="201"/>
      <c r="CR368" s="201"/>
      <c r="CS368" s="201"/>
      <c r="CT368" s="201"/>
      <c r="CU368" s="201"/>
      <c r="CV368" s="201"/>
      <c r="CW368" s="201"/>
      <c r="CX368" s="201"/>
      <c r="CY368" s="201"/>
      <c r="CZ368" s="201"/>
      <c r="DA368" s="201"/>
      <c r="DB368" s="201"/>
      <c r="DC368" s="201"/>
      <c r="DD368" s="201"/>
      <c r="DE368" s="201"/>
      <c r="DF368" s="201"/>
      <c r="DG368" s="201"/>
      <c r="DH368" s="201"/>
      <c r="DI368" s="201"/>
      <c r="DJ368" s="201"/>
      <c r="DK368" s="201"/>
      <c r="DL368" s="201"/>
      <c r="DM368" s="201"/>
      <c r="DN368" s="201"/>
      <c r="DO368" s="202"/>
      <c r="DP368" s="202"/>
      <c r="DQ368" s="202"/>
      <c r="DR368" s="202"/>
      <c r="DS368" s="202"/>
      <c r="DT368" s="202"/>
    </row>
    <row r="369" spans="1:124" s="224" customFormat="1" x14ac:dyDescent="0.2">
      <c r="A369" s="223"/>
      <c r="B369" s="223"/>
      <c r="C369" s="225"/>
      <c r="D369" s="226"/>
      <c r="E369" s="240"/>
      <c r="F369" s="240"/>
      <c r="G369" s="240"/>
      <c r="H369" s="240"/>
      <c r="I369" s="240"/>
      <c r="J369" s="241"/>
      <c r="K369" s="223"/>
      <c r="L369" s="223"/>
      <c r="M369" s="223"/>
      <c r="N369" s="223"/>
      <c r="O369" s="223"/>
      <c r="P369" s="223"/>
      <c r="Q369" s="223"/>
      <c r="R369" s="223"/>
      <c r="S369" s="223"/>
      <c r="T369" s="223"/>
      <c r="U369" s="223"/>
      <c r="V369" s="223"/>
      <c r="W369" s="202"/>
      <c r="X369" s="202"/>
      <c r="Y369" s="202"/>
      <c r="Z369" s="202"/>
      <c r="AA369" s="201"/>
      <c r="AB369" s="201"/>
      <c r="AC369" s="201"/>
      <c r="AD369" s="201"/>
      <c r="AE369" s="201"/>
      <c r="AF369" s="201"/>
      <c r="AG369" s="201"/>
      <c r="AH369" s="201"/>
      <c r="AI369" s="201"/>
      <c r="AJ369" s="201"/>
      <c r="AK369" s="201"/>
      <c r="AL369" s="201"/>
      <c r="AM369" s="201"/>
      <c r="AN369" s="201"/>
      <c r="AO369" s="201"/>
      <c r="AP369" s="201"/>
      <c r="AQ369" s="201"/>
      <c r="AR369" s="201"/>
      <c r="AS369" s="201"/>
      <c r="AT369" s="201"/>
      <c r="AU369" s="201"/>
      <c r="AV369" s="201"/>
      <c r="AW369" s="201"/>
      <c r="AX369" s="201"/>
      <c r="AY369" s="201"/>
      <c r="AZ369" s="201"/>
      <c r="BA369" s="201"/>
      <c r="BB369" s="201"/>
      <c r="BC369" s="201"/>
      <c r="BD369" s="201"/>
      <c r="BE369" s="201"/>
      <c r="BF369" s="201"/>
      <c r="BG369" s="201"/>
      <c r="BH369" s="201"/>
      <c r="BI369" s="201"/>
      <c r="BJ369" s="201"/>
      <c r="BK369" s="201"/>
      <c r="BL369" s="201"/>
      <c r="BM369" s="201"/>
      <c r="BN369" s="201"/>
      <c r="BO369" s="201"/>
      <c r="BP369" s="201"/>
      <c r="BQ369" s="201"/>
      <c r="BR369" s="201"/>
      <c r="BS369" s="201"/>
      <c r="BT369" s="201"/>
      <c r="BU369" s="201"/>
      <c r="BV369" s="201"/>
      <c r="BW369" s="201"/>
      <c r="BX369" s="201"/>
      <c r="BY369" s="201"/>
      <c r="BZ369" s="201"/>
      <c r="CA369" s="201"/>
      <c r="CB369" s="201"/>
      <c r="CC369" s="201"/>
      <c r="CD369" s="201"/>
      <c r="CE369" s="201"/>
      <c r="CF369" s="201"/>
      <c r="CG369" s="201"/>
      <c r="CH369" s="201"/>
      <c r="CI369" s="201"/>
      <c r="CJ369" s="201"/>
      <c r="CK369" s="201"/>
      <c r="CL369" s="201"/>
      <c r="CM369" s="201"/>
      <c r="CN369" s="201"/>
      <c r="CO369" s="201"/>
      <c r="CP369" s="201"/>
      <c r="CQ369" s="201"/>
      <c r="CR369" s="201"/>
      <c r="CS369" s="201"/>
      <c r="CT369" s="201"/>
      <c r="CU369" s="201"/>
      <c r="CV369" s="201"/>
      <c r="CW369" s="201"/>
      <c r="CX369" s="201"/>
      <c r="CY369" s="201"/>
      <c r="CZ369" s="201"/>
      <c r="DA369" s="201"/>
      <c r="DB369" s="201"/>
      <c r="DC369" s="201"/>
      <c r="DD369" s="201"/>
      <c r="DE369" s="201"/>
      <c r="DF369" s="201"/>
      <c r="DG369" s="201"/>
      <c r="DH369" s="201"/>
      <c r="DI369" s="201"/>
      <c r="DJ369" s="201"/>
      <c r="DK369" s="201"/>
      <c r="DL369" s="201"/>
      <c r="DM369" s="201"/>
      <c r="DN369" s="201"/>
      <c r="DO369" s="202"/>
      <c r="DP369" s="202"/>
      <c r="DQ369" s="202"/>
      <c r="DR369" s="202"/>
      <c r="DS369" s="202"/>
      <c r="DT369" s="202"/>
    </row>
    <row r="370" spans="1:124" s="224" customFormat="1" x14ac:dyDescent="0.2">
      <c r="A370" s="223"/>
      <c r="B370" s="223"/>
      <c r="C370" s="225"/>
      <c r="D370" s="226"/>
      <c r="E370" s="240"/>
      <c r="F370" s="240"/>
      <c r="G370" s="240"/>
      <c r="H370" s="240"/>
      <c r="I370" s="240"/>
      <c r="J370" s="241"/>
      <c r="K370" s="223"/>
      <c r="L370" s="223"/>
      <c r="M370" s="223"/>
      <c r="N370" s="223"/>
      <c r="O370" s="223"/>
      <c r="P370" s="223"/>
      <c r="Q370" s="223"/>
      <c r="R370" s="223"/>
      <c r="S370" s="223"/>
      <c r="T370" s="223"/>
      <c r="U370" s="223"/>
      <c r="V370" s="223"/>
      <c r="W370" s="202"/>
      <c r="X370" s="202"/>
      <c r="Y370" s="202"/>
      <c r="Z370" s="202"/>
      <c r="AA370" s="201"/>
      <c r="AB370" s="201"/>
      <c r="AC370" s="201"/>
      <c r="AD370" s="201"/>
      <c r="AE370" s="201"/>
      <c r="AF370" s="201"/>
      <c r="AG370" s="201"/>
      <c r="AH370" s="201"/>
      <c r="AI370" s="201"/>
      <c r="AJ370" s="201"/>
      <c r="AK370" s="201"/>
      <c r="AL370" s="201"/>
      <c r="AM370" s="201"/>
      <c r="AN370" s="201"/>
      <c r="AO370" s="201"/>
      <c r="AP370" s="201"/>
      <c r="AQ370" s="201"/>
      <c r="AR370" s="201"/>
      <c r="AS370" s="201"/>
      <c r="AT370" s="201"/>
      <c r="AU370" s="201"/>
      <c r="AV370" s="201"/>
      <c r="AW370" s="201"/>
      <c r="AX370" s="201"/>
      <c r="AY370" s="201"/>
      <c r="AZ370" s="201"/>
      <c r="BA370" s="201"/>
      <c r="BB370" s="201"/>
      <c r="BC370" s="201"/>
      <c r="BD370" s="201"/>
      <c r="BE370" s="201"/>
      <c r="BF370" s="201"/>
      <c r="BG370" s="201"/>
      <c r="BH370" s="201"/>
      <c r="BI370" s="201"/>
      <c r="BJ370" s="201"/>
      <c r="BK370" s="201"/>
      <c r="BL370" s="201"/>
      <c r="BM370" s="201"/>
      <c r="BN370" s="201"/>
      <c r="BO370" s="201"/>
      <c r="BP370" s="201"/>
      <c r="BQ370" s="201"/>
      <c r="BR370" s="201"/>
      <c r="BS370" s="201"/>
      <c r="BT370" s="201"/>
      <c r="BU370" s="201"/>
      <c r="BV370" s="201"/>
      <c r="BW370" s="201"/>
      <c r="BX370" s="201"/>
      <c r="BY370" s="201"/>
      <c r="BZ370" s="201"/>
      <c r="CA370" s="201"/>
      <c r="CB370" s="201"/>
      <c r="CC370" s="201"/>
      <c r="CD370" s="201"/>
      <c r="CE370" s="201"/>
      <c r="CF370" s="201"/>
      <c r="CG370" s="201"/>
      <c r="CH370" s="201"/>
      <c r="CI370" s="201"/>
      <c r="CJ370" s="201"/>
      <c r="CK370" s="201"/>
      <c r="CL370" s="201"/>
      <c r="CM370" s="201"/>
      <c r="CN370" s="201"/>
      <c r="CO370" s="201"/>
      <c r="CP370" s="201"/>
      <c r="CQ370" s="201"/>
      <c r="CR370" s="201"/>
      <c r="CS370" s="201"/>
      <c r="CT370" s="201"/>
      <c r="CU370" s="201"/>
      <c r="CV370" s="201"/>
      <c r="CW370" s="201"/>
      <c r="CX370" s="201"/>
      <c r="CY370" s="201"/>
      <c r="CZ370" s="201"/>
      <c r="DA370" s="201"/>
      <c r="DB370" s="201"/>
      <c r="DC370" s="201"/>
      <c r="DD370" s="201"/>
      <c r="DE370" s="201"/>
      <c r="DF370" s="201"/>
      <c r="DG370" s="201"/>
      <c r="DH370" s="201"/>
      <c r="DI370" s="201"/>
      <c r="DJ370" s="201"/>
      <c r="DK370" s="201"/>
      <c r="DL370" s="201"/>
      <c r="DM370" s="201"/>
      <c r="DN370" s="201"/>
      <c r="DO370" s="202"/>
      <c r="DP370" s="202"/>
      <c r="DQ370" s="202"/>
      <c r="DR370" s="202"/>
      <c r="DS370" s="202"/>
      <c r="DT370" s="202"/>
    </row>
    <row r="371" spans="1:124" s="224" customFormat="1" x14ac:dyDescent="0.2">
      <c r="A371" s="223"/>
      <c r="B371" s="223"/>
      <c r="C371" s="225"/>
      <c r="D371" s="226"/>
      <c r="E371" s="240"/>
      <c r="F371" s="240"/>
      <c r="G371" s="240"/>
      <c r="H371" s="240"/>
      <c r="I371" s="240"/>
      <c r="J371" s="241"/>
      <c r="K371" s="223"/>
      <c r="L371" s="223"/>
      <c r="M371" s="223"/>
      <c r="N371" s="223"/>
      <c r="O371" s="223"/>
      <c r="P371" s="223"/>
      <c r="Q371" s="223"/>
      <c r="R371" s="223"/>
      <c r="S371" s="223"/>
      <c r="T371" s="223"/>
      <c r="U371" s="223"/>
      <c r="V371" s="223"/>
      <c r="W371" s="202"/>
      <c r="X371" s="202"/>
      <c r="Y371" s="202"/>
      <c r="Z371" s="202"/>
      <c r="AA371" s="201"/>
      <c r="AB371" s="201"/>
      <c r="AC371" s="201"/>
      <c r="AD371" s="201"/>
      <c r="AE371" s="201"/>
      <c r="AF371" s="201"/>
      <c r="AG371" s="201"/>
      <c r="AH371" s="201"/>
      <c r="AI371" s="201"/>
      <c r="AJ371" s="201"/>
      <c r="AK371" s="201"/>
      <c r="AL371" s="201"/>
      <c r="AM371" s="201"/>
      <c r="AN371" s="201"/>
      <c r="AO371" s="201"/>
      <c r="AP371" s="201"/>
      <c r="AQ371" s="201"/>
      <c r="AR371" s="201"/>
      <c r="AS371" s="201"/>
      <c r="AT371" s="201"/>
      <c r="AU371" s="201"/>
      <c r="AV371" s="201"/>
      <c r="AW371" s="201"/>
      <c r="AX371" s="201"/>
      <c r="AY371" s="201"/>
      <c r="AZ371" s="201"/>
      <c r="BA371" s="201"/>
      <c r="BB371" s="201"/>
      <c r="BC371" s="201"/>
      <c r="BD371" s="201"/>
      <c r="BE371" s="201"/>
      <c r="BF371" s="201"/>
      <c r="BG371" s="201"/>
      <c r="BH371" s="201"/>
      <c r="BI371" s="201"/>
      <c r="BJ371" s="201"/>
      <c r="BK371" s="201"/>
      <c r="BL371" s="201"/>
      <c r="BM371" s="201"/>
      <c r="BN371" s="201"/>
      <c r="BO371" s="201"/>
      <c r="BP371" s="201"/>
      <c r="BQ371" s="201"/>
      <c r="BR371" s="201"/>
      <c r="BS371" s="201"/>
      <c r="BT371" s="201"/>
      <c r="BU371" s="201"/>
      <c r="BV371" s="201"/>
      <c r="BW371" s="201"/>
      <c r="BX371" s="201"/>
      <c r="BY371" s="201"/>
      <c r="BZ371" s="201"/>
      <c r="CA371" s="201"/>
      <c r="CB371" s="201"/>
      <c r="CC371" s="201"/>
      <c r="CD371" s="201"/>
      <c r="CE371" s="201"/>
      <c r="CF371" s="201"/>
      <c r="CG371" s="201"/>
      <c r="CH371" s="201"/>
      <c r="CI371" s="201"/>
      <c r="CJ371" s="201"/>
      <c r="CK371" s="201"/>
      <c r="CL371" s="201"/>
      <c r="CM371" s="201"/>
      <c r="CN371" s="201"/>
      <c r="CO371" s="201"/>
      <c r="CP371" s="201"/>
      <c r="CQ371" s="201"/>
      <c r="CR371" s="201"/>
      <c r="CS371" s="201"/>
      <c r="CT371" s="201"/>
      <c r="CU371" s="201"/>
      <c r="CV371" s="201"/>
      <c r="CW371" s="201"/>
      <c r="CX371" s="201"/>
      <c r="CY371" s="201"/>
      <c r="CZ371" s="201"/>
      <c r="DA371" s="201"/>
      <c r="DB371" s="201"/>
      <c r="DC371" s="201"/>
      <c r="DD371" s="201"/>
      <c r="DE371" s="201"/>
      <c r="DF371" s="201"/>
      <c r="DG371" s="201"/>
      <c r="DH371" s="201"/>
      <c r="DI371" s="201"/>
      <c r="DJ371" s="201"/>
      <c r="DK371" s="201"/>
      <c r="DL371" s="201"/>
      <c r="DM371" s="201"/>
      <c r="DN371" s="201"/>
      <c r="DO371" s="202"/>
      <c r="DP371" s="202"/>
      <c r="DQ371" s="202"/>
      <c r="DR371" s="202"/>
      <c r="DS371" s="202"/>
      <c r="DT371" s="202"/>
    </row>
    <row r="372" spans="1:124" s="224" customFormat="1" x14ac:dyDescent="0.2">
      <c r="A372" s="223"/>
      <c r="B372" s="223"/>
      <c r="C372" s="225"/>
      <c r="D372" s="226"/>
      <c r="E372" s="240"/>
      <c r="F372" s="240"/>
      <c r="G372" s="240"/>
      <c r="H372" s="240"/>
      <c r="I372" s="240"/>
      <c r="J372" s="241"/>
      <c r="K372" s="223"/>
      <c r="L372" s="223"/>
      <c r="M372" s="223"/>
      <c r="N372" s="223"/>
      <c r="O372" s="223"/>
      <c r="P372" s="223"/>
      <c r="Q372" s="223"/>
      <c r="R372" s="223"/>
      <c r="S372" s="223"/>
      <c r="T372" s="223"/>
      <c r="U372" s="223"/>
      <c r="V372" s="223"/>
      <c r="W372" s="202"/>
      <c r="X372" s="202"/>
      <c r="Y372" s="202"/>
      <c r="Z372" s="202"/>
      <c r="AA372" s="201"/>
      <c r="AB372" s="201"/>
      <c r="AC372" s="201"/>
      <c r="AD372" s="201"/>
      <c r="AE372" s="201"/>
      <c r="AF372" s="201"/>
      <c r="AG372" s="201"/>
      <c r="AH372" s="201"/>
      <c r="AI372" s="201"/>
      <c r="AJ372" s="201"/>
      <c r="AK372" s="201"/>
      <c r="AL372" s="201"/>
      <c r="AM372" s="201"/>
      <c r="AN372" s="201"/>
      <c r="AO372" s="201"/>
      <c r="AP372" s="201"/>
      <c r="AQ372" s="201"/>
      <c r="AR372" s="201"/>
      <c r="AS372" s="201"/>
      <c r="AT372" s="201"/>
      <c r="AU372" s="201"/>
      <c r="AV372" s="201"/>
      <c r="AW372" s="201"/>
      <c r="AX372" s="201"/>
      <c r="AY372" s="201"/>
      <c r="AZ372" s="201"/>
      <c r="BA372" s="201"/>
      <c r="BB372" s="201"/>
      <c r="BC372" s="201"/>
      <c r="BD372" s="201"/>
      <c r="BE372" s="201"/>
      <c r="BF372" s="201"/>
      <c r="BG372" s="201"/>
      <c r="BH372" s="201"/>
      <c r="BI372" s="201"/>
      <c r="BJ372" s="201"/>
      <c r="BK372" s="201"/>
      <c r="BL372" s="201"/>
      <c r="BM372" s="201"/>
      <c r="BN372" s="201"/>
      <c r="BO372" s="201"/>
      <c r="BP372" s="201"/>
      <c r="BQ372" s="201"/>
      <c r="BR372" s="201"/>
      <c r="BS372" s="201"/>
      <c r="BT372" s="201"/>
      <c r="BU372" s="201"/>
      <c r="BV372" s="201"/>
      <c r="BW372" s="201"/>
      <c r="BX372" s="201"/>
      <c r="BY372" s="201"/>
      <c r="BZ372" s="201"/>
      <c r="CA372" s="201"/>
      <c r="CB372" s="201"/>
      <c r="CC372" s="201"/>
      <c r="CD372" s="201"/>
      <c r="CE372" s="201"/>
      <c r="CF372" s="201"/>
      <c r="CG372" s="201"/>
      <c r="CH372" s="201"/>
      <c r="CI372" s="201"/>
      <c r="CJ372" s="201"/>
      <c r="CK372" s="201"/>
      <c r="CL372" s="201"/>
      <c r="CM372" s="201"/>
      <c r="CN372" s="201"/>
      <c r="CO372" s="201"/>
      <c r="CP372" s="201"/>
      <c r="CQ372" s="201"/>
      <c r="CR372" s="201"/>
      <c r="CS372" s="201"/>
      <c r="CT372" s="201"/>
      <c r="CU372" s="201"/>
      <c r="CV372" s="201"/>
      <c r="CW372" s="201"/>
      <c r="CX372" s="201"/>
      <c r="CY372" s="201"/>
      <c r="CZ372" s="201"/>
      <c r="DA372" s="201"/>
      <c r="DB372" s="201"/>
      <c r="DC372" s="201"/>
      <c r="DD372" s="201"/>
      <c r="DE372" s="201"/>
      <c r="DF372" s="201"/>
      <c r="DG372" s="201"/>
      <c r="DH372" s="201"/>
      <c r="DI372" s="201"/>
      <c r="DJ372" s="201"/>
      <c r="DK372" s="201"/>
      <c r="DL372" s="201"/>
      <c r="DM372" s="201"/>
      <c r="DN372" s="201"/>
      <c r="DO372" s="202"/>
      <c r="DP372" s="202"/>
      <c r="DQ372" s="202"/>
      <c r="DR372" s="202"/>
      <c r="DS372" s="202"/>
      <c r="DT372" s="202"/>
    </row>
    <row r="373" spans="1:124" s="224" customFormat="1" x14ac:dyDescent="0.2">
      <c r="A373" s="223"/>
      <c r="B373" s="223"/>
      <c r="C373" s="225"/>
      <c r="D373" s="226"/>
      <c r="E373" s="240"/>
      <c r="F373" s="240"/>
      <c r="G373" s="240"/>
      <c r="H373" s="240"/>
      <c r="I373" s="240"/>
      <c r="J373" s="241"/>
      <c r="K373" s="223"/>
      <c r="L373" s="223"/>
      <c r="M373" s="223"/>
      <c r="N373" s="223"/>
      <c r="O373" s="223"/>
      <c r="P373" s="223"/>
      <c r="Q373" s="223"/>
      <c r="R373" s="223"/>
      <c r="S373" s="223"/>
      <c r="T373" s="223"/>
      <c r="U373" s="223"/>
      <c r="V373" s="223"/>
      <c r="W373" s="202"/>
      <c r="X373" s="202"/>
      <c r="Y373" s="202"/>
      <c r="Z373" s="202"/>
      <c r="AA373" s="201"/>
      <c r="AB373" s="201"/>
      <c r="AC373" s="201"/>
      <c r="AD373" s="201"/>
      <c r="AE373" s="201"/>
      <c r="AF373" s="201"/>
      <c r="AG373" s="201"/>
      <c r="AH373" s="201"/>
      <c r="AI373" s="201"/>
      <c r="AJ373" s="201"/>
      <c r="AK373" s="201"/>
      <c r="AL373" s="201"/>
      <c r="AM373" s="201"/>
      <c r="AN373" s="201"/>
      <c r="AO373" s="201"/>
      <c r="AP373" s="201"/>
      <c r="AQ373" s="201"/>
      <c r="AR373" s="201"/>
      <c r="AS373" s="201"/>
      <c r="AT373" s="201"/>
      <c r="AU373" s="201"/>
      <c r="AV373" s="201"/>
      <c r="AW373" s="201"/>
      <c r="AX373" s="201"/>
      <c r="AY373" s="201"/>
      <c r="AZ373" s="201"/>
      <c r="BA373" s="201"/>
      <c r="BB373" s="201"/>
      <c r="BC373" s="201"/>
      <c r="BD373" s="201"/>
      <c r="BE373" s="201"/>
      <c r="BF373" s="201"/>
      <c r="BG373" s="201"/>
      <c r="BH373" s="201"/>
      <c r="BI373" s="201"/>
      <c r="BJ373" s="201"/>
      <c r="BK373" s="201"/>
      <c r="BL373" s="201"/>
      <c r="BM373" s="201"/>
      <c r="BN373" s="201"/>
      <c r="BO373" s="201"/>
      <c r="BP373" s="201"/>
      <c r="BQ373" s="201"/>
      <c r="BR373" s="201"/>
      <c r="BS373" s="201"/>
      <c r="BT373" s="201"/>
      <c r="BU373" s="201"/>
      <c r="BV373" s="201"/>
      <c r="BW373" s="201"/>
      <c r="BX373" s="201"/>
      <c r="BY373" s="201"/>
      <c r="BZ373" s="201"/>
      <c r="CA373" s="201"/>
      <c r="CB373" s="201"/>
      <c r="CC373" s="201"/>
      <c r="CD373" s="201"/>
      <c r="CE373" s="201"/>
      <c r="CF373" s="201"/>
      <c r="CG373" s="201"/>
      <c r="CH373" s="201"/>
      <c r="CI373" s="201"/>
      <c r="CJ373" s="201"/>
      <c r="CK373" s="201"/>
      <c r="CL373" s="201"/>
      <c r="CM373" s="201"/>
      <c r="CN373" s="201"/>
      <c r="CO373" s="201"/>
      <c r="CP373" s="201"/>
      <c r="CQ373" s="201"/>
      <c r="CR373" s="201"/>
      <c r="CS373" s="201"/>
      <c r="CT373" s="201"/>
      <c r="CU373" s="201"/>
      <c r="CV373" s="201"/>
      <c r="CW373" s="201"/>
      <c r="CX373" s="201"/>
      <c r="CY373" s="201"/>
      <c r="CZ373" s="201"/>
      <c r="DA373" s="201"/>
      <c r="DB373" s="201"/>
      <c r="DC373" s="201"/>
      <c r="DD373" s="201"/>
      <c r="DE373" s="201"/>
      <c r="DF373" s="201"/>
      <c r="DG373" s="201"/>
      <c r="DH373" s="201"/>
      <c r="DI373" s="201"/>
      <c r="DJ373" s="201"/>
      <c r="DK373" s="201"/>
      <c r="DL373" s="201"/>
      <c r="DM373" s="201"/>
      <c r="DN373" s="201"/>
      <c r="DO373" s="202"/>
      <c r="DP373" s="202"/>
      <c r="DQ373" s="202"/>
      <c r="DR373" s="202"/>
      <c r="DS373" s="202"/>
      <c r="DT373" s="202"/>
    </row>
    <row r="374" spans="1:124" s="224" customFormat="1" x14ac:dyDescent="0.2">
      <c r="A374" s="223"/>
      <c r="B374" s="223"/>
      <c r="C374" s="225"/>
      <c r="D374" s="226"/>
      <c r="E374" s="240"/>
      <c r="F374" s="240"/>
      <c r="G374" s="240"/>
      <c r="H374" s="240"/>
      <c r="I374" s="240"/>
      <c r="J374" s="241"/>
      <c r="K374" s="223"/>
      <c r="L374" s="223"/>
      <c r="M374" s="223"/>
      <c r="N374" s="223"/>
      <c r="O374" s="223"/>
      <c r="P374" s="223"/>
      <c r="Q374" s="223"/>
      <c r="R374" s="223"/>
      <c r="S374" s="223"/>
      <c r="T374" s="223"/>
      <c r="U374" s="223"/>
      <c r="V374" s="223"/>
      <c r="W374" s="202"/>
      <c r="X374" s="202"/>
      <c r="Y374" s="202"/>
      <c r="Z374" s="202"/>
      <c r="AA374" s="201"/>
      <c r="AB374" s="201"/>
      <c r="AC374" s="201"/>
      <c r="AD374" s="201"/>
      <c r="AE374" s="201"/>
      <c r="AF374" s="201"/>
      <c r="AG374" s="201"/>
      <c r="AH374" s="201"/>
      <c r="AI374" s="201"/>
      <c r="AJ374" s="201"/>
      <c r="AK374" s="201"/>
      <c r="AL374" s="201"/>
      <c r="AM374" s="201"/>
      <c r="AN374" s="201"/>
      <c r="AO374" s="201"/>
      <c r="AP374" s="201"/>
      <c r="AQ374" s="201"/>
      <c r="AR374" s="201"/>
      <c r="AS374" s="201"/>
      <c r="AT374" s="201"/>
      <c r="AU374" s="201"/>
      <c r="AV374" s="201"/>
      <c r="AW374" s="201"/>
      <c r="AX374" s="201"/>
      <c r="AY374" s="201"/>
      <c r="AZ374" s="201"/>
      <c r="BA374" s="201"/>
      <c r="BB374" s="201"/>
      <c r="BC374" s="201"/>
      <c r="BD374" s="201"/>
      <c r="BE374" s="201"/>
      <c r="BF374" s="201"/>
      <c r="BG374" s="201"/>
      <c r="BH374" s="201"/>
      <c r="BI374" s="201"/>
      <c r="BJ374" s="201"/>
      <c r="BK374" s="201"/>
      <c r="BL374" s="201"/>
      <c r="BM374" s="201"/>
      <c r="BN374" s="201"/>
      <c r="BO374" s="201"/>
      <c r="BP374" s="201"/>
      <c r="BQ374" s="201"/>
      <c r="BR374" s="201"/>
      <c r="BS374" s="201"/>
      <c r="BT374" s="201"/>
      <c r="BU374" s="201"/>
      <c r="BV374" s="201"/>
      <c r="BW374" s="201"/>
      <c r="BX374" s="201"/>
      <c r="BY374" s="201"/>
      <c r="BZ374" s="201"/>
      <c r="CA374" s="201"/>
      <c r="CB374" s="201"/>
      <c r="CC374" s="201"/>
      <c r="CD374" s="201"/>
      <c r="CE374" s="201"/>
      <c r="CF374" s="201"/>
      <c r="CG374" s="201"/>
      <c r="CH374" s="201"/>
      <c r="CI374" s="201"/>
      <c r="CJ374" s="201"/>
      <c r="CK374" s="201"/>
      <c r="CL374" s="201"/>
      <c r="CM374" s="201"/>
      <c r="CN374" s="201"/>
      <c r="CO374" s="201"/>
      <c r="CP374" s="201"/>
      <c r="CQ374" s="201"/>
      <c r="CR374" s="201"/>
      <c r="CS374" s="201"/>
      <c r="CT374" s="201"/>
      <c r="CU374" s="201"/>
      <c r="CV374" s="201"/>
      <c r="CW374" s="201"/>
      <c r="CX374" s="201"/>
      <c r="CY374" s="201"/>
      <c r="CZ374" s="201"/>
      <c r="DA374" s="201"/>
      <c r="DB374" s="201"/>
      <c r="DC374" s="201"/>
      <c r="DD374" s="201"/>
      <c r="DE374" s="201"/>
      <c r="DF374" s="201"/>
      <c r="DG374" s="201"/>
      <c r="DH374" s="201"/>
      <c r="DI374" s="201"/>
      <c r="DJ374" s="201"/>
      <c r="DK374" s="201"/>
      <c r="DL374" s="201"/>
      <c r="DM374" s="201"/>
      <c r="DN374" s="201"/>
      <c r="DO374" s="202"/>
      <c r="DP374" s="202"/>
      <c r="DQ374" s="202"/>
      <c r="DR374" s="202"/>
      <c r="DS374" s="202"/>
      <c r="DT374" s="202"/>
    </row>
    <row r="375" spans="1:124" s="224" customFormat="1" x14ac:dyDescent="0.2">
      <c r="A375" s="223"/>
      <c r="B375" s="223"/>
      <c r="C375" s="225"/>
      <c r="D375" s="226"/>
      <c r="E375" s="240"/>
      <c r="F375" s="240"/>
      <c r="G375" s="240"/>
      <c r="H375" s="240"/>
      <c r="I375" s="240"/>
      <c r="J375" s="241"/>
      <c r="K375" s="223"/>
      <c r="L375" s="223"/>
      <c r="M375" s="223"/>
      <c r="N375" s="223"/>
      <c r="O375" s="223"/>
      <c r="P375" s="223"/>
      <c r="Q375" s="223"/>
      <c r="R375" s="223"/>
      <c r="S375" s="223"/>
      <c r="T375" s="223"/>
      <c r="U375" s="223"/>
      <c r="V375" s="223"/>
      <c r="W375" s="202"/>
      <c r="X375" s="202"/>
      <c r="Y375" s="202"/>
      <c r="Z375" s="202"/>
      <c r="AA375" s="201"/>
      <c r="AB375" s="201"/>
      <c r="AC375" s="201"/>
      <c r="AD375" s="201"/>
      <c r="AE375" s="201"/>
      <c r="AF375" s="201"/>
      <c r="AG375" s="201"/>
      <c r="AH375" s="201"/>
      <c r="AI375" s="201"/>
      <c r="AJ375" s="201"/>
      <c r="AK375" s="201"/>
      <c r="AL375" s="201"/>
      <c r="AM375" s="201"/>
      <c r="AN375" s="201"/>
      <c r="AO375" s="201"/>
      <c r="AP375" s="201"/>
      <c r="AQ375" s="201"/>
      <c r="AR375" s="201"/>
      <c r="AS375" s="201"/>
      <c r="AT375" s="201"/>
      <c r="AU375" s="201"/>
      <c r="AV375" s="201"/>
      <c r="AW375" s="201"/>
      <c r="AX375" s="201"/>
      <c r="AY375" s="201"/>
      <c r="AZ375" s="201"/>
      <c r="BA375" s="201"/>
      <c r="BB375" s="201"/>
      <c r="BC375" s="201"/>
      <c r="BD375" s="201"/>
      <c r="BE375" s="201"/>
      <c r="BF375" s="201"/>
      <c r="BG375" s="201"/>
      <c r="BH375" s="201"/>
      <c r="BI375" s="201"/>
      <c r="BJ375" s="201"/>
      <c r="BK375" s="201"/>
      <c r="BL375" s="201"/>
      <c r="BM375" s="201"/>
      <c r="BN375" s="201"/>
      <c r="BO375" s="201"/>
      <c r="BP375" s="201"/>
      <c r="BQ375" s="201"/>
      <c r="BR375" s="201"/>
      <c r="BS375" s="201"/>
      <c r="BT375" s="201"/>
      <c r="BU375" s="201"/>
      <c r="BV375" s="201"/>
      <c r="BW375" s="201"/>
      <c r="BX375" s="201"/>
      <c r="BY375" s="201"/>
      <c r="BZ375" s="201"/>
      <c r="CA375" s="201"/>
      <c r="CB375" s="201"/>
      <c r="CC375" s="201"/>
      <c r="CD375" s="201"/>
      <c r="CE375" s="201"/>
      <c r="CF375" s="201"/>
      <c r="CG375" s="201"/>
      <c r="CH375" s="201"/>
      <c r="CI375" s="201"/>
      <c r="CJ375" s="201"/>
      <c r="CK375" s="201"/>
      <c r="CL375" s="201"/>
      <c r="CM375" s="201"/>
      <c r="CN375" s="201"/>
      <c r="CO375" s="201"/>
      <c r="CP375" s="201"/>
      <c r="CQ375" s="201"/>
      <c r="CR375" s="201"/>
      <c r="CS375" s="201"/>
      <c r="CT375" s="201"/>
      <c r="CU375" s="201"/>
      <c r="CV375" s="201"/>
      <c r="CW375" s="201"/>
      <c r="CX375" s="201"/>
      <c r="CY375" s="201"/>
      <c r="CZ375" s="201"/>
      <c r="DA375" s="201"/>
      <c r="DB375" s="201"/>
      <c r="DC375" s="201"/>
      <c r="DD375" s="201"/>
      <c r="DE375" s="201"/>
      <c r="DF375" s="201"/>
      <c r="DG375" s="201"/>
      <c r="DH375" s="201"/>
      <c r="DI375" s="201"/>
      <c r="DJ375" s="201"/>
      <c r="DK375" s="201"/>
      <c r="DL375" s="201"/>
      <c r="DM375" s="201"/>
      <c r="DN375" s="201"/>
      <c r="DO375" s="202"/>
      <c r="DP375" s="202"/>
      <c r="DQ375" s="202"/>
      <c r="DR375" s="202"/>
      <c r="DS375" s="202"/>
      <c r="DT375" s="202"/>
    </row>
    <row r="376" spans="1:124" s="224" customFormat="1" x14ac:dyDescent="0.2">
      <c r="A376" s="223"/>
      <c r="B376" s="223"/>
      <c r="C376" s="225"/>
      <c r="D376" s="226"/>
      <c r="E376" s="240"/>
      <c r="F376" s="240"/>
      <c r="G376" s="240"/>
      <c r="H376" s="240"/>
      <c r="I376" s="240"/>
      <c r="J376" s="241"/>
      <c r="K376" s="223"/>
      <c r="L376" s="223"/>
      <c r="M376" s="223"/>
      <c r="N376" s="223"/>
      <c r="O376" s="223"/>
      <c r="P376" s="223"/>
      <c r="Q376" s="223"/>
      <c r="R376" s="223"/>
      <c r="S376" s="223"/>
      <c r="T376" s="223"/>
      <c r="U376" s="223"/>
      <c r="V376" s="223"/>
      <c r="W376" s="202"/>
      <c r="X376" s="202"/>
      <c r="Y376" s="202"/>
      <c r="Z376" s="202"/>
      <c r="AA376" s="201"/>
      <c r="AB376" s="201"/>
      <c r="AC376" s="201"/>
      <c r="AD376" s="201"/>
      <c r="AE376" s="201"/>
      <c r="AF376" s="201"/>
      <c r="AG376" s="201"/>
      <c r="AH376" s="201"/>
      <c r="AI376" s="201"/>
      <c r="AJ376" s="201"/>
      <c r="AK376" s="201"/>
      <c r="AL376" s="201"/>
      <c r="AM376" s="201"/>
      <c r="AN376" s="201"/>
      <c r="AO376" s="201"/>
      <c r="AP376" s="201"/>
      <c r="AQ376" s="201"/>
      <c r="AR376" s="201"/>
      <c r="AS376" s="201"/>
      <c r="AT376" s="201"/>
      <c r="AU376" s="201"/>
      <c r="AV376" s="201"/>
      <c r="AW376" s="201"/>
      <c r="AX376" s="201"/>
      <c r="AY376" s="201"/>
      <c r="AZ376" s="201"/>
      <c r="BA376" s="201"/>
      <c r="BB376" s="201"/>
      <c r="BC376" s="201"/>
      <c r="BD376" s="201"/>
      <c r="BE376" s="201"/>
      <c r="BF376" s="201"/>
      <c r="BG376" s="201"/>
      <c r="BH376" s="201"/>
      <c r="BI376" s="201"/>
      <c r="BJ376" s="201"/>
      <c r="BK376" s="201"/>
      <c r="BL376" s="201"/>
      <c r="BM376" s="201"/>
      <c r="BN376" s="201"/>
      <c r="BO376" s="201"/>
      <c r="BP376" s="201"/>
      <c r="BQ376" s="201"/>
      <c r="BR376" s="201"/>
      <c r="BS376" s="201"/>
      <c r="BT376" s="201"/>
      <c r="BU376" s="201"/>
      <c r="BV376" s="201"/>
      <c r="BW376" s="201"/>
      <c r="BX376" s="201"/>
      <c r="BY376" s="201"/>
      <c r="BZ376" s="201"/>
      <c r="CA376" s="201"/>
      <c r="CB376" s="201"/>
      <c r="CC376" s="201"/>
      <c r="CD376" s="201"/>
      <c r="CE376" s="201"/>
      <c r="CF376" s="201"/>
      <c r="CG376" s="201"/>
      <c r="CH376" s="201"/>
      <c r="CI376" s="201"/>
      <c r="CJ376" s="201"/>
      <c r="CK376" s="201"/>
      <c r="CL376" s="201"/>
      <c r="CM376" s="201"/>
      <c r="CN376" s="201"/>
      <c r="CO376" s="201"/>
      <c r="CP376" s="201"/>
      <c r="CQ376" s="201"/>
      <c r="CR376" s="201"/>
      <c r="CS376" s="201"/>
      <c r="CT376" s="201"/>
      <c r="CU376" s="201"/>
      <c r="CV376" s="201"/>
      <c r="CW376" s="201"/>
      <c r="CX376" s="201"/>
      <c r="CY376" s="201"/>
      <c r="CZ376" s="201"/>
      <c r="DA376" s="201"/>
      <c r="DB376" s="201"/>
      <c r="DC376" s="201"/>
      <c r="DD376" s="201"/>
      <c r="DE376" s="201"/>
      <c r="DF376" s="201"/>
      <c r="DG376" s="201"/>
      <c r="DH376" s="201"/>
      <c r="DI376" s="201"/>
      <c r="DJ376" s="201"/>
      <c r="DK376" s="201"/>
      <c r="DL376" s="201"/>
      <c r="DM376" s="201"/>
      <c r="DN376" s="201"/>
      <c r="DO376" s="202"/>
      <c r="DP376" s="202"/>
      <c r="DQ376" s="202"/>
      <c r="DR376" s="202"/>
      <c r="DS376" s="202"/>
      <c r="DT376" s="202"/>
    </row>
    <row r="377" spans="1:124" s="224" customFormat="1" x14ac:dyDescent="0.2">
      <c r="A377" s="223"/>
      <c r="B377" s="223"/>
      <c r="C377" s="225"/>
      <c r="D377" s="226"/>
      <c r="E377" s="240"/>
      <c r="F377" s="240"/>
      <c r="G377" s="240"/>
      <c r="H377" s="240"/>
      <c r="I377" s="240"/>
      <c r="J377" s="241"/>
      <c r="K377" s="223"/>
      <c r="L377" s="223"/>
      <c r="M377" s="223"/>
      <c r="N377" s="223"/>
      <c r="O377" s="223"/>
      <c r="P377" s="223"/>
      <c r="Q377" s="223"/>
      <c r="R377" s="223"/>
      <c r="S377" s="223"/>
      <c r="T377" s="223"/>
      <c r="U377" s="223"/>
      <c r="V377" s="223"/>
      <c r="W377" s="202"/>
      <c r="X377" s="202"/>
      <c r="Y377" s="202"/>
      <c r="Z377" s="202"/>
      <c r="AA377" s="201"/>
      <c r="AB377" s="201"/>
      <c r="AC377" s="201"/>
      <c r="AD377" s="201"/>
      <c r="AE377" s="201"/>
      <c r="AF377" s="201"/>
      <c r="AG377" s="201"/>
      <c r="AH377" s="201"/>
      <c r="AI377" s="201"/>
      <c r="AJ377" s="201"/>
      <c r="AK377" s="201"/>
      <c r="AL377" s="201"/>
      <c r="AM377" s="201"/>
      <c r="AN377" s="201"/>
      <c r="AO377" s="201"/>
      <c r="AP377" s="201"/>
      <c r="AQ377" s="201"/>
      <c r="AR377" s="201"/>
      <c r="AS377" s="201"/>
      <c r="AT377" s="201"/>
      <c r="AU377" s="201"/>
      <c r="AV377" s="201"/>
      <c r="AW377" s="201"/>
      <c r="AX377" s="201"/>
      <c r="AY377" s="201"/>
      <c r="AZ377" s="201"/>
      <c r="BA377" s="201"/>
      <c r="BB377" s="201"/>
      <c r="BC377" s="201"/>
      <c r="BD377" s="201"/>
      <c r="BE377" s="201"/>
      <c r="BF377" s="201"/>
      <c r="BG377" s="201"/>
      <c r="BH377" s="201"/>
      <c r="BI377" s="201"/>
      <c r="BJ377" s="201"/>
      <c r="BK377" s="201"/>
      <c r="BL377" s="201"/>
      <c r="BM377" s="201"/>
      <c r="BN377" s="201"/>
      <c r="BO377" s="201"/>
      <c r="BP377" s="201"/>
      <c r="BQ377" s="201"/>
      <c r="BR377" s="201"/>
      <c r="BS377" s="201"/>
      <c r="BT377" s="201"/>
      <c r="BU377" s="201"/>
      <c r="BV377" s="201"/>
      <c r="BW377" s="201"/>
      <c r="BX377" s="201"/>
      <c r="BY377" s="201"/>
      <c r="BZ377" s="201"/>
      <c r="CA377" s="201"/>
      <c r="CB377" s="201"/>
      <c r="CC377" s="201"/>
      <c r="CD377" s="201"/>
      <c r="CE377" s="201"/>
      <c r="CF377" s="201"/>
      <c r="CG377" s="201"/>
      <c r="CH377" s="201"/>
      <c r="CI377" s="201"/>
      <c r="CJ377" s="201"/>
      <c r="CK377" s="201"/>
      <c r="CL377" s="201"/>
      <c r="CM377" s="201"/>
      <c r="CN377" s="201"/>
      <c r="CO377" s="201"/>
      <c r="CP377" s="201"/>
      <c r="CQ377" s="201"/>
      <c r="CR377" s="201"/>
      <c r="CS377" s="201"/>
      <c r="CT377" s="201"/>
      <c r="CU377" s="201"/>
      <c r="CV377" s="201"/>
      <c r="CW377" s="201"/>
      <c r="CX377" s="201"/>
      <c r="CY377" s="201"/>
      <c r="CZ377" s="201"/>
      <c r="DA377" s="201"/>
      <c r="DB377" s="201"/>
      <c r="DC377" s="201"/>
      <c r="DD377" s="201"/>
      <c r="DE377" s="201"/>
      <c r="DF377" s="201"/>
      <c r="DG377" s="201"/>
      <c r="DH377" s="201"/>
      <c r="DI377" s="201"/>
      <c r="DJ377" s="201"/>
      <c r="DK377" s="201"/>
      <c r="DL377" s="201"/>
      <c r="DM377" s="201"/>
      <c r="DN377" s="201"/>
      <c r="DO377" s="202"/>
      <c r="DP377" s="202"/>
      <c r="DQ377" s="202"/>
      <c r="DR377" s="202"/>
      <c r="DS377" s="202"/>
      <c r="DT377" s="202"/>
    </row>
    <row r="378" spans="1:124" s="224" customFormat="1" x14ac:dyDescent="0.2">
      <c r="A378" s="223"/>
      <c r="B378" s="223"/>
      <c r="C378" s="225"/>
      <c r="D378" s="226"/>
      <c r="E378" s="240"/>
      <c r="F378" s="240"/>
      <c r="G378" s="240"/>
      <c r="H378" s="240"/>
      <c r="I378" s="240"/>
      <c r="J378" s="241"/>
      <c r="K378" s="223"/>
      <c r="L378" s="223"/>
      <c r="M378" s="223"/>
      <c r="N378" s="223"/>
      <c r="O378" s="223"/>
      <c r="P378" s="223"/>
      <c r="Q378" s="223"/>
      <c r="R378" s="223"/>
      <c r="S378" s="223"/>
      <c r="T378" s="223"/>
      <c r="U378" s="223"/>
      <c r="V378" s="223"/>
      <c r="W378" s="202"/>
      <c r="X378" s="202"/>
      <c r="Y378" s="202"/>
      <c r="Z378" s="202"/>
      <c r="AA378" s="201"/>
      <c r="AB378" s="201"/>
      <c r="AC378" s="201"/>
      <c r="AD378" s="201"/>
      <c r="AE378" s="201"/>
      <c r="AF378" s="201"/>
      <c r="AG378" s="201"/>
      <c r="AH378" s="201"/>
      <c r="AI378" s="201"/>
      <c r="AJ378" s="201"/>
      <c r="AK378" s="201"/>
      <c r="AL378" s="201"/>
      <c r="AM378" s="201"/>
      <c r="AN378" s="201"/>
      <c r="AO378" s="201"/>
      <c r="AP378" s="201"/>
      <c r="AQ378" s="201"/>
      <c r="AR378" s="201"/>
      <c r="AS378" s="201"/>
      <c r="AT378" s="201"/>
      <c r="AU378" s="201"/>
      <c r="AV378" s="201"/>
      <c r="AW378" s="201"/>
      <c r="AX378" s="201"/>
      <c r="AY378" s="201"/>
      <c r="AZ378" s="201"/>
      <c r="BA378" s="201"/>
      <c r="BB378" s="201"/>
      <c r="BC378" s="201"/>
      <c r="BD378" s="201"/>
      <c r="BE378" s="201"/>
      <c r="BF378" s="201"/>
      <c r="BG378" s="201"/>
      <c r="BH378" s="201"/>
      <c r="BI378" s="201"/>
      <c r="BJ378" s="201"/>
      <c r="BK378" s="201"/>
      <c r="BL378" s="201"/>
      <c r="BM378" s="201"/>
      <c r="BN378" s="201"/>
      <c r="BO378" s="201"/>
      <c r="BP378" s="201"/>
      <c r="BQ378" s="201"/>
      <c r="BR378" s="201"/>
      <c r="BS378" s="201"/>
      <c r="BT378" s="201"/>
      <c r="BU378" s="201"/>
      <c r="BV378" s="201"/>
      <c r="BW378" s="201"/>
      <c r="BX378" s="201"/>
      <c r="BY378" s="201"/>
      <c r="BZ378" s="201"/>
      <c r="CA378" s="201"/>
      <c r="CB378" s="201"/>
      <c r="CC378" s="201"/>
      <c r="CD378" s="201"/>
      <c r="CE378" s="201"/>
      <c r="CF378" s="201"/>
      <c r="CG378" s="201"/>
      <c r="CH378" s="201"/>
      <c r="CI378" s="201"/>
      <c r="CJ378" s="201"/>
      <c r="CK378" s="201"/>
      <c r="CL378" s="201"/>
      <c r="CM378" s="201"/>
      <c r="CN378" s="201"/>
      <c r="CO378" s="201"/>
      <c r="CP378" s="201"/>
      <c r="CQ378" s="201"/>
      <c r="CR378" s="201"/>
      <c r="CS378" s="201"/>
      <c r="CT378" s="201"/>
      <c r="CU378" s="201"/>
      <c r="CV378" s="201"/>
      <c r="CW378" s="201"/>
      <c r="CX378" s="201"/>
      <c r="CY378" s="201"/>
      <c r="CZ378" s="201"/>
      <c r="DA378" s="201"/>
      <c r="DB378" s="201"/>
      <c r="DC378" s="201"/>
      <c r="DD378" s="201"/>
      <c r="DE378" s="201"/>
      <c r="DF378" s="201"/>
      <c r="DG378" s="201"/>
      <c r="DH378" s="201"/>
      <c r="DI378" s="201"/>
      <c r="DJ378" s="201"/>
      <c r="DK378" s="201"/>
      <c r="DL378" s="201"/>
      <c r="DM378" s="201"/>
      <c r="DN378" s="201"/>
      <c r="DO378" s="202"/>
      <c r="DP378" s="202"/>
      <c r="DQ378" s="202"/>
      <c r="DR378" s="202"/>
      <c r="DS378" s="202"/>
      <c r="DT378" s="202"/>
    </row>
    <row r="379" spans="1:124" s="224" customFormat="1" x14ac:dyDescent="0.2">
      <c r="A379" s="223"/>
      <c r="B379" s="223"/>
      <c r="C379" s="225"/>
      <c r="D379" s="226"/>
      <c r="E379" s="240"/>
      <c r="F379" s="240"/>
      <c r="G379" s="240"/>
      <c r="H379" s="240"/>
      <c r="I379" s="240"/>
      <c r="J379" s="241"/>
      <c r="K379" s="223"/>
      <c r="L379" s="223"/>
      <c r="M379" s="223"/>
      <c r="N379" s="223"/>
      <c r="O379" s="223"/>
      <c r="P379" s="223"/>
      <c r="Q379" s="223"/>
      <c r="R379" s="223"/>
      <c r="S379" s="223"/>
      <c r="T379" s="223"/>
      <c r="U379" s="223"/>
      <c r="V379" s="223"/>
      <c r="W379" s="202"/>
      <c r="X379" s="202"/>
      <c r="Y379" s="202"/>
      <c r="Z379" s="202"/>
      <c r="AA379" s="201"/>
      <c r="AB379" s="201"/>
      <c r="AC379" s="201"/>
      <c r="AD379" s="201"/>
      <c r="AE379" s="201"/>
      <c r="AF379" s="201"/>
      <c r="AG379" s="201"/>
      <c r="AH379" s="201"/>
      <c r="AI379" s="201"/>
      <c r="AJ379" s="201"/>
      <c r="AK379" s="201"/>
      <c r="AL379" s="201"/>
      <c r="AM379" s="201"/>
      <c r="AN379" s="201"/>
      <c r="AO379" s="201"/>
      <c r="AP379" s="201"/>
      <c r="AQ379" s="201"/>
      <c r="AR379" s="201"/>
      <c r="AS379" s="201"/>
      <c r="AT379" s="201"/>
      <c r="AU379" s="201"/>
      <c r="AV379" s="201"/>
      <c r="AW379" s="201"/>
      <c r="AX379" s="201"/>
      <c r="AY379" s="201"/>
      <c r="AZ379" s="201"/>
      <c r="BA379" s="201"/>
      <c r="BB379" s="201"/>
      <c r="BC379" s="201"/>
      <c r="BD379" s="201"/>
      <c r="BE379" s="201"/>
      <c r="BF379" s="201"/>
      <c r="BG379" s="201"/>
      <c r="BH379" s="201"/>
      <c r="BI379" s="201"/>
      <c r="BJ379" s="201"/>
      <c r="BK379" s="201"/>
      <c r="BL379" s="201"/>
      <c r="BM379" s="201"/>
      <c r="BN379" s="201"/>
      <c r="BO379" s="201"/>
      <c r="BP379" s="201"/>
      <c r="BQ379" s="201"/>
      <c r="BR379" s="201"/>
      <c r="BS379" s="201"/>
      <c r="BT379" s="201"/>
      <c r="BU379" s="201"/>
      <c r="BV379" s="201"/>
      <c r="BW379" s="201"/>
      <c r="BX379" s="201"/>
      <c r="BY379" s="201"/>
      <c r="BZ379" s="201"/>
      <c r="CA379" s="201"/>
      <c r="CB379" s="201"/>
      <c r="CC379" s="201"/>
      <c r="CD379" s="201"/>
      <c r="CE379" s="201"/>
      <c r="CF379" s="201"/>
      <c r="CG379" s="201"/>
      <c r="CH379" s="201"/>
      <c r="CI379" s="201"/>
      <c r="CJ379" s="201"/>
      <c r="CK379" s="201"/>
      <c r="CL379" s="201"/>
      <c r="CM379" s="201"/>
      <c r="CN379" s="201"/>
      <c r="CO379" s="201"/>
      <c r="CP379" s="201"/>
      <c r="CQ379" s="201"/>
      <c r="CR379" s="201"/>
      <c r="CS379" s="201"/>
      <c r="CT379" s="201"/>
      <c r="CU379" s="201"/>
      <c r="CV379" s="201"/>
      <c r="CW379" s="201"/>
      <c r="CX379" s="201"/>
      <c r="CY379" s="201"/>
      <c r="CZ379" s="201"/>
      <c r="DA379" s="201"/>
      <c r="DB379" s="201"/>
      <c r="DC379" s="201"/>
      <c r="DD379" s="201"/>
      <c r="DE379" s="201"/>
      <c r="DF379" s="201"/>
      <c r="DG379" s="201"/>
      <c r="DH379" s="201"/>
      <c r="DI379" s="201"/>
      <c r="DJ379" s="201"/>
      <c r="DK379" s="201"/>
      <c r="DL379" s="201"/>
      <c r="DM379" s="201"/>
      <c r="DN379" s="201"/>
      <c r="DO379" s="202"/>
      <c r="DP379" s="202"/>
      <c r="DQ379" s="202"/>
      <c r="DR379" s="202"/>
      <c r="DS379" s="202"/>
      <c r="DT379" s="202"/>
    </row>
    <row r="380" spans="1:124" s="224" customFormat="1" x14ac:dyDescent="0.2">
      <c r="A380" s="223"/>
      <c r="B380" s="223"/>
      <c r="C380" s="225"/>
      <c r="D380" s="226"/>
      <c r="E380" s="240"/>
      <c r="F380" s="240"/>
      <c r="G380" s="240"/>
      <c r="H380" s="240"/>
      <c r="I380" s="240"/>
      <c r="J380" s="241"/>
      <c r="K380" s="223"/>
      <c r="L380" s="223"/>
      <c r="M380" s="223"/>
      <c r="N380" s="223"/>
      <c r="O380" s="223"/>
      <c r="P380" s="223"/>
      <c r="Q380" s="223"/>
      <c r="R380" s="223"/>
      <c r="S380" s="223"/>
      <c r="T380" s="223"/>
      <c r="U380" s="223"/>
      <c r="V380" s="223"/>
      <c r="W380" s="202"/>
      <c r="X380" s="202"/>
      <c r="Y380" s="202"/>
      <c r="Z380" s="202"/>
      <c r="AA380" s="201"/>
      <c r="AB380" s="201"/>
      <c r="AC380" s="201"/>
      <c r="AD380" s="201"/>
      <c r="AE380" s="201"/>
      <c r="AF380" s="201"/>
      <c r="AG380" s="201"/>
      <c r="AH380" s="201"/>
      <c r="AI380" s="201"/>
      <c r="AJ380" s="201"/>
      <c r="AK380" s="201"/>
      <c r="AL380" s="201"/>
      <c r="AM380" s="201"/>
      <c r="AN380" s="201"/>
      <c r="AO380" s="201"/>
      <c r="AP380" s="201"/>
      <c r="AQ380" s="201"/>
      <c r="AR380" s="201"/>
      <c r="AS380" s="201"/>
      <c r="AT380" s="201"/>
      <c r="AU380" s="201"/>
      <c r="AV380" s="201"/>
      <c r="AW380" s="201"/>
      <c r="AX380" s="201"/>
      <c r="AY380" s="201"/>
      <c r="AZ380" s="201"/>
      <c r="BA380" s="201"/>
      <c r="BB380" s="201"/>
      <c r="BC380" s="201"/>
      <c r="BD380" s="201"/>
      <c r="BE380" s="201"/>
      <c r="BF380" s="201"/>
      <c r="BG380" s="201"/>
      <c r="BH380" s="201"/>
      <c r="BI380" s="201"/>
      <c r="BJ380" s="201"/>
      <c r="BK380" s="201"/>
      <c r="BL380" s="201"/>
      <c r="BM380" s="201"/>
      <c r="BN380" s="201"/>
      <c r="BO380" s="201"/>
      <c r="BP380" s="201"/>
      <c r="BQ380" s="201"/>
      <c r="BR380" s="201"/>
      <c r="BS380" s="201"/>
      <c r="BT380" s="201"/>
      <c r="BU380" s="201"/>
      <c r="BV380" s="201"/>
      <c r="BW380" s="201"/>
      <c r="BX380" s="201"/>
      <c r="BY380" s="201"/>
      <c r="BZ380" s="201"/>
      <c r="CA380" s="201"/>
      <c r="CB380" s="201"/>
      <c r="CC380" s="201"/>
      <c r="CD380" s="201"/>
      <c r="CE380" s="201"/>
      <c r="CF380" s="201"/>
      <c r="CG380" s="201"/>
      <c r="CH380" s="201"/>
      <c r="CI380" s="201"/>
      <c r="CJ380" s="201"/>
      <c r="CK380" s="201"/>
      <c r="CL380" s="201"/>
      <c r="CM380" s="201"/>
      <c r="CN380" s="201"/>
      <c r="CO380" s="201"/>
      <c r="CP380" s="201"/>
      <c r="CQ380" s="201"/>
      <c r="CR380" s="201"/>
      <c r="CS380" s="201"/>
      <c r="CT380" s="201"/>
      <c r="CU380" s="201"/>
      <c r="CV380" s="201"/>
      <c r="CW380" s="201"/>
      <c r="CX380" s="201"/>
      <c r="CY380" s="201"/>
      <c r="CZ380" s="201"/>
      <c r="DA380" s="201"/>
      <c r="DB380" s="201"/>
      <c r="DC380" s="201"/>
      <c r="DD380" s="201"/>
      <c r="DE380" s="201"/>
      <c r="DF380" s="201"/>
      <c r="DG380" s="201"/>
      <c r="DH380" s="201"/>
      <c r="DI380" s="201"/>
      <c r="DJ380" s="201"/>
      <c r="DK380" s="201"/>
      <c r="DL380" s="201"/>
      <c r="DM380" s="201"/>
      <c r="DN380" s="201"/>
      <c r="DO380" s="202"/>
      <c r="DP380" s="202"/>
      <c r="DQ380" s="202"/>
      <c r="DR380" s="202"/>
      <c r="DS380" s="202"/>
      <c r="DT380" s="202"/>
    </row>
    <row r="381" spans="1:124" s="224" customFormat="1" x14ac:dyDescent="0.2">
      <c r="A381" s="223"/>
      <c r="B381" s="223"/>
      <c r="C381" s="225"/>
      <c r="D381" s="226"/>
      <c r="E381" s="240"/>
      <c r="F381" s="240"/>
      <c r="G381" s="240"/>
      <c r="H381" s="240"/>
      <c r="I381" s="240"/>
      <c r="J381" s="241"/>
      <c r="K381" s="223"/>
      <c r="L381" s="223"/>
      <c r="M381" s="223"/>
      <c r="N381" s="223"/>
      <c r="O381" s="223"/>
      <c r="P381" s="223"/>
      <c r="Q381" s="223"/>
      <c r="R381" s="223"/>
      <c r="S381" s="223"/>
      <c r="T381" s="223"/>
      <c r="U381" s="223"/>
      <c r="V381" s="223"/>
      <c r="W381" s="202"/>
      <c r="X381" s="202"/>
      <c r="Y381" s="202"/>
      <c r="Z381" s="202"/>
      <c r="AA381" s="201"/>
      <c r="AB381" s="201"/>
      <c r="AC381" s="201"/>
      <c r="AD381" s="201"/>
      <c r="AE381" s="201"/>
      <c r="AF381" s="201"/>
      <c r="AG381" s="201"/>
      <c r="AH381" s="201"/>
      <c r="AI381" s="201"/>
      <c r="AJ381" s="201"/>
      <c r="AK381" s="201"/>
      <c r="AL381" s="201"/>
      <c r="AM381" s="201"/>
      <c r="AN381" s="201"/>
      <c r="AO381" s="201"/>
      <c r="AP381" s="201"/>
      <c r="AQ381" s="201"/>
      <c r="AR381" s="201"/>
      <c r="AS381" s="201"/>
      <c r="AT381" s="201"/>
      <c r="AU381" s="201"/>
      <c r="AV381" s="201"/>
      <c r="AW381" s="201"/>
      <c r="AX381" s="201"/>
      <c r="AY381" s="201"/>
      <c r="AZ381" s="201"/>
      <c r="BA381" s="201"/>
      <c r="BB381" s="201"/>
      <c r="BC381" s="201"/>
      <c r="BD381" s="201"/>
      <c r="BE381" s="201"/>
      <c r="BF381" s="201"/>
      <c r="BG381" s="201"/>
      <c r="BH381" s="201"/>
      <c r="BI381" s="201"/>
      <c r="BJ381" s="201"/>
      <c r="BK381" s="201"/>
      <c r="BL381" s="201"/>
      <c r="BM381" s="201"/>
      <c r="BN381" s="201"/>
      <c r="BO381" s="201"/>
      <c r="BP381" s="201"/>
      <c r="BQ381" s="201"/>
      <c r="BR381" s="201"/>
      <c r="BS381" s="201"/>
      <c r="BT381" s="201"/>
      <c r="BU381" s="201"/>
      <c r="BV381" s="201"/>
      <c r="BW381" s="201"/>
      <c r="BX381" s="201"/>
      <c r="BY381" s="201"/>
      <c r="BZ381" s="201"/>
      <c r="CA381" s="201"/>
      <c r="CB381" s="201"/>
      <c r="CC381" s="201"/>
      <c r="CD381" s="201"/>
      <c r="CE381" s="201"/>
      <c r="CF381" s="201"/>
      <c r="CG381" s="201"/>
      <c r="CH381" s="201"/>
      <c r="CI381" s="201"/>
      <c r="CJ381" s="201"/>
      <c r="CK381" s="201"/>
      <c r="CL381" s="201"/>
      <c r="CM381" s="201"/>
      <c r="CN381" s="201"/>
      <c r="CO381" s="201"/>
      <c r="CP381" s="201"/>
      <c r="CQ381" s="201"/>
      <c r="CR381" s="201"/>
      <c r="CS381" s="201"/>
      <c r="CT381" s="201"/>
      <c r="CU381" s="201"/>
      <c r="CV381" s="201"/>
      <c r="CW381" s="201"/>
      <c r="CX381" s="201"/>
      <c r="CY381" s="201"/>
      <c r="CZ381" s="201"/>
      <c r="DA381" s="201"/>
      <c r="DB381" s="201"/>
      <c r="DC381" s="201"/>
      <c r="DD381" s="201"/>
      <c r="DE381" s="201"/>
      <c r="DF381" s="201"/>
      <c r="DG381" s="201"/>
      <c r="DH381" s="201"/>
      <c r="DI381" s="201"/>
      <c r="DJ381" s="201"/>
      <c r="DK381" s="201"/>
      <c r="DL381" s="201"/>
      <c r="DM381" s="201"/>
      <c r="DN381" s="201"/>
      <c r="DO381" s="202"/>
      <c r="DP381" s="202"/>
      <c r="DQ381" s="202"/>
      <c r="DR381" s="202"/>
      <c r="DS381" s="202"/>
      <c r="DT381" s="202"/>
    </row>
    <row r="382" spans="1:124" s="224" customFormat="1" x14ac:dyDescent="0.2">
      <c r="A382" s="223"/>
      <c r="B382" s="223"/>
      <c r="C382" s="225"/>
      <c r="D382" s="226"/>
      <c r="E382" s="240"/>
      <c r="F382" s="240"/>
      <c r="G382" s="240"/>
      <c r="H382" s="240"/>
      <c r="I382" s="240"/>
      <c r="J382" s="241"/>
      <c r="K382" s="223"/>
      <c r="L382" s="223"/>
      <c r="M382" s="223"/>
      <c r="N382" s="223"/>
      <c r="O382" s="223"/>
      <c r="P382" s="223"/>
      <c r="Q382" s="223"/>
      <c r="R382" s="223"/>
      <c r="S382" s="223"/>
      <c r="T382" s="223"/>
      <c r="U382" s="223"/>
      <c r="V382" s="223"/>
      <c r="W382" s="202"/>
      <c r="X382" s="202"/>
      <c r="Y382" s="202"/>
      <c r="Z382" s="202"/>
      <c r="AA382" s="201"/>
      <c r="AB382" s="201"/>
      <c r="AC382" s="201"/>
      <c r="AD382" s="201"/>
      <c r="AE382" s="201"/>
      <c r="AF382" s="201"/>
      <c r="AG382" s="201"/>
      <c r="AH382" s="201"/>
      <c r="AI382" s="201"/>
      <c r="AJ382" s="201"/>
      <c r="AK382" s="201"/>
      <c r="AL382" s="201"/>
      <c r="AM382" s="201"/>
      <c r="AN382" s="201"/>
      <c r="AO382" s="201"/>
      <c r="AP382" s="201"/>
      <c r="AQ382" s="201"/>
      <c r="AR382" s="201"/>
      <c r="AS382" s="201"/>
      <c r="AT382" s="201"/>
      <c r="AU382" s="201"/>
      <c r="AV382" s="201"/>
      <c r="AW382" s="201"/>
      <c r="AX382" s="201"/>
      <c r="AY382" s="201"/>
      <c r="AZ382" s="201"/>
      <c r="BA382" s="201"/>
      <c r="BB382" s="201"/>
      <c r="BC382" s="201"/>
      <c r="BD382" s="201"/>
      <c r="BE382" s="201"/>
      <c r="BF382" s="201"/>
      <c r="BG382" s="201"/>
      <c r="BH382" s="201"/>
      <c r="BI382" s="201"/>
      <c r="BJ382" s="201"/>
      <c r="BK382" s="201"/>
      <c r="BL382" s="201"/>
      <c r="BM382" s="201"/>
      <c r="BN382" s="201"/>
      <c r="BO382" s="201"/>
      <c r="BP382" s="201"/>
      <c r="BQ382" s="201"/>
      <c r="BR382" s="201"/>
      <c r="BS382" s="201"/>
      <c r="BT382" s="201"/>
      <c r="BU382" s="201"/>
      <c r="BV382" s="201"/>
      <c r="BW382" s="201"/>
      <c r="BX382" s="201"/>
      <c r="BY382" s="201"/>
      <c r="BZ382" s="201"/>
      <c r="CA382" s="201"/>
      <c r="CB382" s="201"/>
      <c r="CC382" s="201"/>
      <c r="CD382" s="201"/>
      <c r="CE382" s="201"/>
      <c r="CF382" s="201"/>
      <c r="CG382" s="201"/>
      <c r="CH382" s="201"/>
      <c r="CI382" s="201"/>
      <c r="CJ382" s="201"/>
      <c r="CK382" s="201"/>
      <c r="CL382" s="201"/>
      <c r="CM382" s="201"/>
      <c r="CN382" s="201"/>
      <c r="CO382" s="201"/>
      <c r="CP382" s="201"/>
      <c r="CQ382" s="201"/>
      <c r="CR382" s="201"/>
      <c r="CS382" s="201"/>
      <c r="CT382" s="201"/>
      <c r="CU382" s="201"/>
      <c r="CV382" s="201"/>
      <c r="CW382" s="201"/>
      <c r="CX382" s="201"/>
      <c r="CY382" s="201"/>
      <c r="CZ382" s="201"/>
      <c r="DA382" s="201"/>
      <c r="DB382" s="201"/>
      <c r="DC382" s="201"/>
      <c r="DD382" s="201"/>
      <c r="DE382" s="201"/>
      <c r="DF382" s="201"/>
      <c r="DG382" s="201"/>
      <c r="DH382" s="201"/>
      <c r="DI382" s="201"/>
      <c r="DJ382" s="201"/>
      <c r="DK382" s="201"/>
      <c r="DL382" s="201"/>
      <c r="DM382" s="201"/>
      <c r="DN382" s="201"/>
      <c r="DO382" s="202"/>
      <c r="DP382" s="202"/>
      <c r="DQ382" s="202"/>
      <c r="DR382" s="202"/>
      <c r="DS382" s="202"/>
      <c r="DT382" s="202"/>
    </row>
    <row r="383" spans="1:124" s="224" customFormat="1" x14ac:dyDescent="0.2">
      <c r="A383" s="223"/>
      <c r="B383" s="223"/>
      <c r="C383" s="225"/>
      <c r="D383" s="226"/>
      <c r="E383" s="240"/>
      <c r="F383" s="240"/>
      <c r="G383" s="240"/>
      <c r="H383" s="240"/>
      <c r="I383" s="240"/>
      <c r="J383" s="241"/>
      <c r="K383" s="223"/>
      <c r="L383" s="223"/>
      <c r="M383" s="223"/>
      <c r="N383" s="223"/>
      <c r="O383" s="223"/>
      <c r="P383" s="223"/>
      <c r="Q383" s="223"/>
      <c r="R383" s="223"/>
      <c r="S383" s="223"/>
      <c r="T383" s="223"/>
      <c r="U383" s="223"/>
      <c r="V383" s="223"/>
      <c r="W383" s="202"/>
      <c r="X383" s="202"/>
      <c r="Y383" s="202"/>
      <c r="Z383" s="202"/>
      <c r="AA383" s="201"/>
      <c r="AB383" s="201"/>
      <c r="AC383" s="201"/>
      <c r="AD383" s="201"/>
      <c r="AE383" s="201"/>
      <c r="AF383" s="201"/>
      <c r="AG383" s="201"/>
      <c r="AH383" s="201"/>
      <c r="AI383" s="201"/>
      <c r="AJ383" s="201"/>
      <c r="AK383" s="201"/>
      <c r="AL383" s="201"/>
      <c r="AM383" s="201"/>
      <c r="AN383" s="201"/>
      <c r="AO383" s="201"/>
      <c r="AP383" s="201"/>
      <c r="AQ383" s="201"/>
      <c r="AR383" s="201"/>
      <c r="AS383" s="201"/>
      <c r="AT383" s="201"/>
      <c r="AU383" s="201"/>
      <c r="AV383" s="201"/>
      <c r="AW383" s="201"/>
      <c r="AX383" s="201"/>
      <c r="AY383" s="201"/>
      <c r="AZ383" s="201"/>
      <c r="BA383" s="201"/>
      <c r="BB383" s="201"/>
      <c r="BC383" s="201"/>
      <c r="BD383" s="201"/>
      <c r="BE383" s="201"/>
      <c r="BF383" s="201"/>
      <c r="BG383" s="201"/>
      <c r="BH383" s="201"/>
      <c r="BI383" s="201"/>
      <c r="BJ383" s="201"/>
      <c r="BK383" s="201"/>
      <c r="BL383" s="201"/>
      <c r="BM383" s="201"/>
      <c r="BN383" s="201"/>
      <c r="BO383" s="201"/>
      <c r="BP383" s="201"/>
      <c r="BQ383" s="201"/>
      <c r="BR383" s="201"/>
      <c r="BS383" s="201"/>
      <c r="BT383" s="201"/>
      <c r="BU383" s="201"/>
      <c r="BV383" s="201"/>
      <c r="BW383" s="201"/>
      <c r="BX383" s="201"/>
      <c r="BY383" s="201"/>
      <c r="BZ383" s="201"/>
      <c r="CA383" s="201"/>
      <c r="CB383" s="201"/>
      <c r="CC383" s="201"/>
      <c r="CD383" s="201"/>
      <c r="CE383" s="201"/>
      <c r="CF383" s="201"/>
      <c r="CG383" s="201"/>
      <c r="CH383" s="201"/>
      <c r="CI383" s="201"/>
      <c r="CJ383" s="201"/>
      <c r="CK383" s="201"/>
      <c r="CL383" s="201"/>
      <c r="CM383" s="201"/>
      <c r="CN383" s="201"/>
      <c r="CO383" s="201"/>
      <c r="CP383" s="201"/>
      <c r="CQ383" s="201"/>
      <c r="CR383" s="201"/>
      <c r="CS383" s="201"/>
      <c r="CT383" s="201"/>
      <c r="CU383" s="201"/>
      <c r="CV383" s="201"/>
      <c r="CW383" s="201"/>
      <c r="CX383" s="201"/>
      <c r="CY383" s="201"/>
      <c r="CZ383" s="201"/>
      <c r="DA383" s="201"/>
      <c r="DB383" s="201"/>
      <c r="DC383" s="201"/>
      <c r="DD383" s="201"/>
      <c r="DE383" s="201"/>
      <c r="DF383" s="201"/>
      <c r="DG383" s="201"/>
      <c r="DH383" s="201"/>
      <c r="DI383" s="201"/>
      <c r="DJ383" s="201"/>
      <c r="DK383" s="201"/>
      <c r="DL383" s="201"/>
      <c r="DM383" s="201"/>
      <c r="DN383" s="201"/>
      <c r="DO383" s="202"/>
      <c r="DP383" s="202"/>
      <c r="DQ383" s="202"/>
      <c r="DR383" s="202"/>
      <c r="DS383" s="202"/>
      <c r="DT383" s="202"/>
    </row>
    <row r="384" spans="1:124" s="224" customFormat="1" x14ac:dyDescent="0.2">
      <c r="A384" s="223"/>
      <c r="B384" s="223"/>
      <c r="C384" s="225"/>
      <c r="D384" s="226"/>
      <c r="E384" s="240"/>
      <c r="F384" s="240"/>
      <c r="G384" s="240"/>
      <c r="H384" s="240"/>
      <c r="I384" s="240"/>
      <c r="J384" s="241"/>
      <c r="K384" s="223"/>
      <c r="L384" s="223"/>
      <c r="M384" s="223"/>
      <c r="N384" s="223"/>
      <c r="O384" s="223"/>
      <c r="P384" s="223"/>
      <c r="Q384" s="223"/>
      <c r="R384" s="223"/>
      <c r="S384" s="223"/>
      <c r="T384" s="223"/>
      <c r="U384" s="223"/>
      <c r="V384" s="223"/>
      <c r="W384" s="202"/>
      <c r="X384" s="202"/>
      <c r="Y384" s="202"/>
      <c r="Z384" s="202"/>
      <c r="AA384" s="201"/>
      <c r="AB384" s="201"/>
      <c r="AC384" s="201"/>
      <c r="AD384" s="201"/>
      <c r="AE384" s="201"/>
      <c r="AF384" s="201"/>
      <c r="AG384" s="201"/>
      <c r="AH384" s="201"/>
      <c r="AI384" s="201"/>
      <c r="AJ384" s="201"/>
      <c r="AK384" s="201"/>
      <c r="AL384" s="201"/>
      <c r="AM384" s="201"/>
      <c r="AN384" s="201"/>
      <c r="AO384" s="201"/>
      <c r="AP384" s="201"/>
      <c r="AQ384" s="201"/>
      <c r="AR384" s="201"/>
      <c r="AS384" s="201"/>
      <c r="AT384" s="201"/>
      <c r="AU384" s="201"/>
      <c r="AV384" s="201"/>
      <c r="AW384" s="201"/>
      <c r="AX384" s="201"/>
      <c r="AY384" s="201"/>
      <c r="AZ384" s="201"/>
      <c r="BA384" s="201"/>
      <c r="BB384" s="201"/>
      <c r="BC384" s="201"/>
      <c r="BD384" s="201"/>
      <c r="BE384" s="201"/>
      <c r="BF384" s="201"/>
      <c r="BG384" s="201"/>
      <c r="BH384" s="201"/>
      <c r="BI384" s="201"/>
      <c r="BJ384" s="201"/>
      <c r="BK384" s="201"/>
      <c r="BL384" s="201"/>
      <c r="BM384" s="201"/>
      <c r="BN384" s="201"/>
      <c r="BO384" s="201"/>
      <c r="BP384" s="201"/>
      <c r="BQ384" s="201"/>
      <c r="BR384" s="201"/>
      <c r="BS384" s="201"/>
      <c r="BT384" s="201"/>
      <c r="BU384" s="201"/>
      <c r="BV384" s="201"/>
      <c r="BW384" s="201"/>
      <c r="BX384" s="201"/>
      <c r="BY384" s="201"/>
      <c r="BZ384" s="201"/>
      <c r="CA384" s="201"/>
      <c r="CB384" s="201"/>
      <c r="CC384" s="201"/>
      <c r="CD384" s="201"/>
      <c r="CE384" s="201"/>
      <c r="CF384" s="201"/>
      <c r="CG384" s="201"/>
      <c r="CH384" s="201"/>
      <c r="CI384" s="201"/>
      <c r="CJ384" s="201"/>
      <c r="CK384" s="201"/>
      <c r="CL384" s="201"/>
      <c r="CM384" s="201"/>
      <c r="CN384" s="201"/>
      <c r="CO384" s="201"/>
      <c r="CP384" s="201"/>
      <c r="CQ384" s="201"/>
      <c r="CR384" s="201"/>
      <c r="CS384" s="201"/>
      <c r="CT384" s="201"/>
      <c r="CU384" s="201"/>
      <c r="CV384" s="201"/>
      <c r="CW384" s="201"/>
      <c r="CX384" s="201"/>
      <c r="CY384" s="201"/>
      <c r="CZ384" s="201"/>
      <c r="DA384" s="201"/>
      <c r="DB384" s="201"/>
      <c r="DC384" s="201"/>
      <c r="DD384" s="201"/>
      <c r="DE384" s="201"/>
      <c r="DF384" s="201"/>
      <c r="DG384" s="201"/>
      <c r="DH384" s="201"/>
      <c r="DI384" s="201"/>
      <c r="DJ384" s="201"/>
      <c r="DK384" s="201"/>
      <c r="DL384" s="201"/>
      <c r="DM384" s="201"/>
      <c r="DN384" s="201"/>
      <c r="DO384" s="202"/>
      <c r="DP384" s="202"/>
      <c r="DQ384" s="202"/>
      <c r="DR384" s="202"/>
      <c r="DS384" s="202"/>
      <c r="DT384" s="202"/>
    </row>
    <row r="385" spans="1:124" s="224" customFormat="1" x14ac:dyDescent="0.2">
      <c r="A385" s="223"/>
      <c r="B385" s="223"/>
      <c r="C385" s="225"/>
      <c r="D385" s="226"/>
      <c r="E385" s="240"/>
      <c r="F385" s="240"/>
      <c r="G385" s="240"/>
      <c r="H385" s="240"/>
      <c r="I385" s="240"/>
      <c r="J385" s="241"/>
      <c r="K385" s="223"/>
      <c r="L385" s="223"/>
      <c r="M385" s="223"/>
      <c r="N385" s="223"/>
      <c r="O385" s="223"/>
      <c r="P385" s="223"/>
      <c r="Q385" s="223"/>
      <c r="R385" s="223"/>
      <c r="S385" s="223"/>
      <c r="T385" s="223"/>
      <c r="U385" s="223"/>
      <c r="V385" s="223"/>
      <c r="W385" s="202"/>
      <c r="X385" s="202"/>
      <c r="Y385" s="202"/>
      <c r="Z385" s="202"/>
      <c r="AA385" s="201"/>
      <c r="AB385" s="201"/>
      <c r="AC385" s="201"/>
      <c r="AD385" s="201"/>
      <c r="AE385" s="201"/>
      <c r="AF385" s="201"/>
      <c r="AG385" s="201"/>
      <c r="AH385" s="201"/>
      <c r="AI385" s="201"/>
      <c r="AJ385" s="201"/>
      <c r="AK385" s="201"/>
      <c r="AL385" s="201"/>
      <c r="AM385" s="201"/>
      <c r="AN385" s="201"/>
      <c r="AO385" s="201"/>
      <c r="AP385" s="201"/>
      <c r="AQ385" s="201"/>
      <c r="AR385" s="201"/>
      <c r="AS385" s="201"/>
      <c r="AT385" s="201"/>
      <c r="AU385" s="201"/>
      <c r="AV385" s="201"/>
      <c r="AW385" s="201"/>
      <c r="AX385" s="201"/>
      <c r="AY385" s="201"/>
      <c r="AZ385" s="201"/>
      <c r="BA385" s="201"/>
      <c r="BB385" s="201"/>
      <c r="BC385" s="201"/>
      <c r="BD385" s="201"/>
      <c r="BE385" s="201"/>
      <c r="BF385" s="201"/>
      <c r="BG385" s="201"/>
      <c r="BH385" s="201"/>
      <c r="BI385" s="201"/>
      <c r="BJ385" s="201"/>
      <c r="BK385" s="201"/>
      <c r="BL385" s="201"/>
      <c r="BM385" s="201"/>
      <c r="BN385" s="201"/>
      <c r="BO385" s="201"/>
      <c r="BP385" s="201"/>
      <c r="BQ385" s="201"/>
      <c r="BR385" s="201"/>
      <c r="BS385" s="201"/>
      <c r="BT385" s="201"/>
      <c r="BU385" s="201"/>
      <c r="BV385" s="201"/>
      <c r="BW385" s="201"/>
      <c r="BX385" s="201"/>
      <c r="BY385" s="201"/>
      <c r="BZ385" s="201"/>
      <c r="CA385" s="201"/>
      <c r="CB385" s="201"/>
      <c r="CC385" s="201"/>
      <c r="CD385" s="201"/>
      <c r="CE385" s="201"/>
      <c r="CF385" s="201"/>
      <c r="CG385" s="201"/>
      <c r="CH385" s="201"/>
      <c r="CI385" s="201"/>
      <c r="CJ385" s="201"/>
      <c r="CK385" s="201"/>
      <c r="CL385" s="201"/>
      <c r="CM385" s="201"/>
      <c r="CN385" s="201"/>
      <c r="CO385" s="201"/>
      <c r="CP385" s="201"/>
      <c r="CQ385" s="201"/>
      <c r="CR385" s="201"/>
      <c r="CS385" s="201"/>
      <c r="CT385" s="201"/>
      <c r="CU385" s="201"/>
      <c r="CV385" s="201"/>
      <c r="CW385" s="201"/>
      <c r="CX385" s="201"/>
      <c r="CY385" s="201"/>
      <c r="CZ385" s="201"/>
      <c r="DA385" s="201"/>
      <c r="DB385" s="201"/>
      <c r="DC385" s="201"/>
      <c r="DD385" s="201"/>
      <c r="DE385" s="201"/>
      <c r="DF385" s="201"/>
      <c r="DG385" s="201"/>
      <c r="DH385" s="201"/>
      <c r="DI385" s="201"/>
      <c r="DJ385" s="201"/>
      <c r="DK385" s="201"/>
      <c r="DL385" s="201"/>
      <c r="DM385" s="201"/>
      <c r="DN385" s="201"/>
      <c r="DO385" s="202"/>
      <c r="DP385" s="202"/>
      <c r="DQ385" s="202"/>
      <c r="DR385" s="202"/>
      <c r="DS385" s="202"/>
      <c r="DT385" s="202"/>
    </row>
    <row r="386" spans="1:124" s="224" customFormat="1" x14ac:dyDescent="0.2">
      <c r="A386" s="223"/>
      <c r="B386" s="223"/>
      <c r="C386" s="225"/>
      <c r="D386" s="226"/>
      <c r="E386" s="240"/>
      <c r="F386" s="240"/>
      <c r="G386" s="240"/>
      <c r="H386" s="240"/>
      <c r="I386" s="240"/>
      <c r="J386" s="241"/>
      <c r="K386" s="223"/>
      <c r="L386" s="223"/>
      <c r="M386" s="223"/>
      <c r="N386" s="223"/>
      <c r="O386" s="223"/>
      <c r="P386" s="223"/>
      <c r="Q386" s="223"/>
      <c r="R386" s="223"/>
      <c r="S386" s="223"/>
      <c r="T386" s="223"/>
      <c r="U386" s="223"/>
      <c r="V386" s="223"/>
      <c r="W386" s="202"/>
      <c r="X386" s="202"/>
      <c r="Y386" s="202"/>
      <c r="Z386" s="202"/>
      <c r="AA386" s="201"/>
      <c r="AB386" s="201"/>
      <c r="AC386" s="201"/>
      <c r="AD386" s="201"/>
      <c r="AE386" s="201"/>
      <c r="AF386" s="201"/>
      <c r="AG386" s="201"/>
      <c r="AH386" s="201"/>
      <c r="AI386" s="201"/>
      <c r="AJ386" s="201"/>
      <c r="AK386" s="201"/>
      <c r="AL386" s="201"/>
      <c r="AM386" s="201"/>
      <c r="AN386" s="201"/>
      <c r="AO386" s="201"/>
      <c r="AP386" s="201"/>
      <c r="AQ386" s="201"/>
      <c r="AR386" s="201"/>
      <c r="AS386" s="201"/>
      <c r="AT386" s="201"/>
      <c r="AU386" s="201"/>
      <c r="AV386" s="201"/>
      <c r="AW386" s="201"/>
      <c r="AX386" s="201"/>
      <c r="AY386" s="201"/>
      <c r="AZ386" s="201"/>
      <c r="BA386" s="201"/>
      <c r="BB386" s="201"/>
      <c r="BC386" s="201"/>
      <c r="BD386" s="201"/>
      <c r="BE386" s="201"/>
      <c r="BF386" s="201"/>
      <c r="BG386" s="201"/>
      <c r="BH386" s="201"/>
      <c r="BI386" s="201"/>
      <c r="BJ386" s="201"/>
      <c r="BK386" s="201"/>
      <c r="BL386" s="201"/>
      <c r="BM386" s="201"/>
      <c r="BN386" s="201"/>
      <c r="BO386" s="201"/>
      <c r="BP386" s="201"/>
      <c r="BQ386" s="201"/>
      <c r="BR386" s="201"/>
      <c r="BS386" s="201"/>
      <c r="BT386" s="201"/>
      <c r="BU386" s="201"/>
      <c r="BV386" s="201"/>
      <c r="BW386" s="201"/>
      <c r="BX386" s="201"/>
      <c r="BY386" s="201"/>
      <c r="BZ386" s="201"/>
      <c r="CA386" s="201"/>
      <c r="CB386" s="201"/>
      <c r="CC386" s="201"/>
      <c r="CD386" s="201"/>
      <c r="CE386" s="201"/>
      <c r="CF386" s="201"/>
      <c r="CG386" s="201"/>
      <c r="CH386" s="201"/>
      <c r="CI386" s="201"/>
      <c r="CJ386" s="201"/>
      <c r="CK386" s="201"/>
      <c r="CL386" s="201"/>
      <c r="CM386" s="201"/>
      <c r="CN386" s="201"/>
      <c r="CO386" s="201"/>
      <c r="CP386" s="201"/>
      <c r="CQ386" s="201"/>
      <c r="CR386" s="201"/>
      <c r="CS386" s="201"/>
      <c r="CT386" s="201"/>
      <c r="CU386" s="201"/>
      <c r="CV386" s="201"/>
      <c r="CW386" s="201"/>
      <c r="CX386" s="201"/>
      <c r="CY386" s="201"/>
      <c r="CZ386" s="201"/>
      <c r="DA386" s="201"/>
      <c r="DB386" s="201"/>
      <c r="DC386" s="201"/>
      <c r="DD386" s="201"/>
      <c r="DE386" s="201"/>
      <c r="DF386" s="201"/>
      <c r="DG386" s="201"/>
      <c r="DH386" s="201"/>
      <c r="DI386" s="201"/>
      <c r="DJ386" s="201"/>
      <c r="DK386" s="201"/>
      <c r="DL386" s="201"/>
      <c r="DM386" s="201"/>
      <c r="DN386" s="201"/>
      <c r="DO386" s="202"/>
      <c r="DP386" s="202"/>
      <c r="DQ386" s="202"/>
      <c r="DR386" s="202"/>
      <c r="DS386" s="202"/>
      <c r="DT386" s="202"/>
    </row>
    <row r="387" spans="1:124" s="224" customFormat="1" x14ac:dyDescent="0.2">
      <c r="A387" s="223"/>
      <c r="B387" s="223"/>
      <c r="C387" s="225"/>
      <c r="D387" s="226"/>
      <c r="E387" s="240"/>
      <c r="F387" s="240"/>
      <c r="G387" s="240"/>
      <c r="H387" s="240"/>
      <c r="I387" s="240"/>
      <c r="J387" s="241"/>
      <c r="K387" s="223"/>
      <c r="L387" s="223"/>
      <c r="M387" s="223"/>
      <c r="N387" s="223"/>
      <c r="O387" s="223"/>
      <c r="P387" s="223"/>
      <c r="Q387" s="223"/>
      <c r="R387" s="223"/>
      <c r="S387" s="223"/>
      <c r="T387" s="223"/>
      <c r="U387" s="223"/>
      <c r="V387" s="223"/>
      <c r="W387" s="202"/>
      <c r="X387" s="202"/>
      <c r="Y387" s="202"/>
      <c r="Z387" s="202"/>
      <c r="AA387" s="201"/>
      <c r="AB387" s="201"/>
      <c r="AC387" s="201"/>
      <c r="AD387" s="201"/>
      <c r="AE387" s="201"/>
      <c r="AF387" s="201"/>
      <c r="AG387" s="201"/>
      <c r="AH387" s="201"/>
      <c r="AI387" s="201"/>
      <c r="AJ387" s="201"/>
      <c r="AK387" s="201"/>
      <c r="AL387" s="201"/>
      <c r="AM387" s="201"/>
      <c r="AN387" s="201"/>
      <c r="AO387" s="201"/>
      <c r="AP387" s="201"/>
      <c r="AQ387" s="201"/>
      <c r="AR387" s="201"/>
      <c r="AS387" s="201"/>
      <c r="AT387" s="201"/>
      <c r="AU387" s="201"/>
      <c r="AV387" s="201"/>
      <c r="AW387" s="201"/>
      <c r="AX387" s="201"/>
      <c r="AY387" s="201"/>
      <c r="AZ387" s="201"/>
      <c r="BA387" s="201"/>
      <c r="BB387" s="201"/>
      <c r="BC387" s="201"/>
      <c r="BD387" s="201"/>
      <c r="BE387" s="201"/>
      <c r="BF387" s="201"/>
      <c r="BG387" s="201"/>
      <c r="BH387" s="201"/>
      <c r="BI387" s="201"/>
      <c r="BJ387" s="201"/>
      <c r="BK387" s="201"/>
      <c r="BL387" s="201"/>
      <c r="BM387" s="201"/>
      <c r="BN387" s="201"/>
      <c r="BO387" s="201"/>
      <c r="BP387" s="201"/>
      <c r="BQ387" s="201"/>
      <c r="BR387" s="201"/>
      <c r="BS387" s="201"/>
      <c r="BT387" s="201"/>
      <c r="BU387" s="201"/>
      <c r="BV387" s="201"/>
      <c r="BW387" s="201"/>
      <c r="BX387" s="201"/>
      <c r="BY387" s="201"/>
      <c r="BZ387" s="201"/>
      <c r="CA387" s="201"/>
      <c r="CB387" s="201"/>
      <c r="CC387" s="201"/>
      <c r="CD387" s="201"/>
      <c r="CE387" s="201"/>
      <c r="CF387" s="201"/>
      <c r="CG387" s="201"/>
      <c r="CH387" s="201"/>
      <c r="CI387" s="201"/>
      <c r="CJ387" s="201"/>
      <c r="CK387" s="201"/>
      <c r="CL387" s="201"/>
      <c r="CM387" s="201"/>
      <c r="CN387" s="201"/>
      <c r="CO387" s="201"/>
      <c r="CP387" s="201"/>
      <c r="CQ387" s="201"/>
      <c r="CR387" s="201"/>
      <c r="CS387" s="201"/>
      <c r="CT387" s="201"/>
      <c r="CU387" s="201"/>
      <c r="CV387" s="201"/>
      <c r="CW387" s="201"/>
      <c r="CX387" s="201"/>
      <c r="CY387" s="201"/>
      <c r="CZ387" s="201"/>
      <c r="DA387" s="201"/>
      <c r="DB387" s="201"/>
      <c r="DC387" s="201"/>
      <c r="DD387" s="201"/>
      <c r="DE387" s="201"/>
      <c r="DF387" s="201"/>
      <c r="DG387" s="201"/>
      <c r="DH387" s="201"/>
      <c r="DI387" s="201"/>
      <c r="DJ387" s="201"/>
      <c r="DK387" s="201"/>
      <c r="DL387" s="201"/>
      <c r="DM387" s="201"/>
      <c r="DN387" s="201"/>
      <c r="DO387" s="202"/>
      <c r="DP387" s="202"/>
      <c r="DQ387" s="202"/>
      <c r="DR387" s="202"/>
      <c r="DS387" s="202"/>
      <c r="DT387" s="202"/>
    </row>
    <row r="388" spans="1:124" s="224" customFormat="1" x14ac:dyDescent="0.2">
      <c r="A388" s="223"/>
      <c r="B388" s="223"/>
      <c r="C388" s="225"/>
      <c r="D388" s="226"/>
      <c r="E388" s="240"/>
      <c r="F388" s="240"/>
      <c r="G388" s="240"/>
      <c r="H388" s="240"/>
      <c r="I388" s="240"/>
      <c r="J388" s="241"/>
      <c r="K388" s="223"/>
      <c r="L388" s="223"/>
      <c r="M388" s="223"/>
      <c r="N388" s="223"/>
      <c r="O388" s="223"/>
      <c r="P388" s="223"/>
      <c r="Q388" s="223"/>
      <c r="R388" s="223"/>
      <c r="S388" s="223"/>
      <c r="T388" s="223"/>
      <c r="U388" s="223"/>
      <c r="V388" s="223"/>
      <c r="W388" s="202"/>
      <c r="X388" s="202"/>
      <c r="Y388" s="202"/>
      <c r="Z388" s="202"/>
      <c r="AA388" s="201"/>
      <c r="AB388" s="201"/>
      <c r="AC388" s="201"/>
      <c r="AD388" s="201"/>
      <c r="AE388" s="201"/>
      <c r="AF388" s="201"/>
      <c r="AG388" s="201"/>
      <c r="AH388" s="201"/>
      <c r="AI388" s="201"/>
      <c r="AJ388" s="201"/>
      <c r="AK388" s="201"/>
      <c r="AL388" s="201"/>
      <c r="AM388" s="201"/>
      <c r="AN388" s="201"/>
      <c r="AO388" s="201"/>
      <c r="AP388" s="201"/>
      <c r="AQ388" s="201"/>
      <c r="AR388" s="201"/>
      <c r="AS388" s="201"/>
      <c r="AT388" s="201"/>
      <c r="AU388" s="201"/>
      <c r="AV388" s="201"/>
      <c r="AW388" s="201"/>
      <c r="AX388" s="201"/>
      <c r="AY388" s="201"/>
      <c r="AZ388" s="201"/>
      <c r="BA388" s="201"/>
      <c r="BB388" s="201"/>
      <c r="BC388" s="201"/>
      <c r="BD388" s="201"/>
      <c r="BE388" s="201"/>
      <c r="BF388" s="201"/>
      <c r="BG388" s="201"/>
      <c r="BH388" s="201"/>
      <c r="BI388" s="201"/>
      <c r="BJ388" s="201"/>
      <c r="BK388" s="201"/>
      <c r="BL388" s="201"/>
      <c r="BM388" s="201"/>
      <c r="BN388" s="201"/>
      <c r="BO388" s="201"/>
      <c r="BP388" s="201"/>
      <c r="BQ388" s="201"/>
      <c r="BR388" s="201"/>
      <c r="BS388" s="201"/>
      <c r="BT388" s="201"/>
      <c r="BU388" s="201"/>
      <c r="BV388" s="201"/>
      <c r="BW388" s="201"/>
      <c r="BX388" s="201"/>
      <c r="BY388" s="201"/>
      <c r="BZ388" s="201"/>
      <c r="CA388" s="201"/>
      <c r="CB388" s="201"/>
      <c r="CC388" s="201"/>
      <c r="CD388" s="201"/>
      <c r="CE388" s="201"/>
      <c r="CF388" s="201"/>
      <c r="CG388" s="201"/>
      <c r="CH388" s="201"/>
      <c r="CI388" s="201"/>
      <c r="CJ388" s="201"/>
      <c r="CK388" s="201"/>
      <c r="CL388" s="201"/>
      <c r="CM388" s="201"/>
      <c r="CN388" s="201"/>
      <c r="CO388" s="201"/>
      <c r="CP388" s="201"/>
      <c r="CQ388" s="201"/>
      <c r="CR388" s="201"/>
      <c r="CS388" s="201"/>
      <c r="CT388" s="201"/>
      <c r="CU388" s="201"/>
      <c r="CV388" s="201"/>
      <c r="CW388" s="201"/>
      <c r="CX388" s="201"/>
      <c r="CY388" s="201"/>
      <c r="CZ388" s="201"/>
      <c r="DA388" s="201"/>
      <c r="DB388" s="201"/>
      <c r="DC388" s="201"/>
      <c r="DD388" s="201"/>
      <c r="DE388" s="201"/>
      <c r="DF388" s="201"/>
      <c r="DG388" s="201"/>
      <c r="DH388" s="201"/>
      <c r="DI388" s="201"/>
      <c r="DJ388" s="201"/>
      <c r="DK388" s="201"/>
      <c r="DL388" s="201"/>
      <c r="DM388" s="201"/>
      <c r="DN388" s="201"/>
      <c r="DO388" s="202"/>
      <c r="DP388" s="202"/>
      <c r="DQ388" s="202"/>
      <c r="DR388" s="202"/>
      <c r="DS388" s="202"/>
      <c r="DT388" s="202"/>
    </row>
    <row r="389" spans="1:124" s="224" customFormat="1" x14ac:dyDescent="0.2">
      <c r="A389" s="223"/>
      <c r="B389" s="223"/>
      <c r="C389" s="225"/>
      <c r="D389" s="226"/>
      <c r="E389" s="240"/>
      <c r="F389" s="240"/>
      <c r="G389" s="240"/>
      <c r="H389" s="240"/>
      <c r="I389" s="240"/>
      <c r="J389" s="241"/>
      <c r="K389" s="223"/>
      <c r="L389" s="223"/>
      <c r="M389" s="223"/>
      <c r="N389" s="223"/>
      <c r="O389" s="223"/>
      <c r="P389" s="223"/>
      <c r="Q389" s="223"/>
      <c r="R389" s="223"/>
      <c r="S389" s="223"/>
      <c r="T389" s="223"/>
      <c r="U389" s="223"/>
      <c r="V389" s="223"/>
      <c r="W389" s="202"/>
      <c r="X389" s="202"/>
      <c r="Y389" s="202"/>
      <c r="Z389" s="202"/>
      <c r="AA389" s="201"/>
      <c r="AB389" s="201"/>
      <c r="AC389" s="201"/>
      <c r="AD389" s="201"/>
      <c r="AE389" s="201"/>
      <c r="AF389" s="201"/>
      <c r="AG389" s="201"/>
      <c r="AH389" s="201"/>
      <c r="AI389" s="201"/>
      <c r="AJ389" s="201"/>
      <c r="AK389" s="201"/>
      <c r="AL389" s="201"/>
      <c r="AM389" s="201"/>
      <c r="AN389" s="201"/>
      <c r="AO389" s="201"/>
      <c r="AP389" s="201"/>
      <c r="AQ389" s="201"/>
      <c r="AR389" s="201"/>
      <c r="AS389" s="201"/>
      <c r="AT389" s="201"/>
      <c r="AU389" s="201"/>
      <c r="AV389" s="201"/>
      <c r="AW389" s="201"/>
      <c r="AX389" s="201"/>
      <c r="AY389" s="201"/>
      <c r="AZ389" s="201"/>
      <c r="BA389" s="201"/>
      <c r="BB389" s="201"/>
      <c r="BC389" s="201"/>
      <c r="BD389" s="201"/>
      <c r="BE389" s="201"/>
      <c r="BF389" s="201"/>
      <c r="BG389" s="201"/>
      <c r="BH389" s="201"/>
      <c r="BI389" s="201"/>
      <c r="BJ389" s="201"/>
      <c r="BK389" s="201"/>
      <c r="BL389" s="201"/>
      <c r="BM389" s="201"/>
      <c r="BN389" s="201"/>
      <c r="BO389" s="201"/>
      <c r="BP389" s="201"/>
      <c r="BQ389" s="201"/>
      <c r="BR389" s="201"/>
      <c r="BS389" s="201"/>
      <c r="BT389" s="201"/>
      <c r="BU389" s="201"/>
      <c r="BV389" s="201"/>
      <c r="BW389" s="201"/>
      <c r="BX389" s="201"/>
      <c r="BY389" s="201"/>
      <c r="BZ389" s="201"/>
      <c r="CA389" s="201"/>
      <c r="CB389" s="201"/>
      <c r="CC389" s="201"/>
      <c r="CD389" s="201"/>
      <c r="CE389" s="201"/>
      <c r="CF389" s="201"/>
      <c r="CG389" s="201"/>
      <c r="CH389" s="201"/>
      <c r="CI389" s="201"/>
      <c r="CJ389" s="201"/>
      <c r="CK389" s="201"/>
      <c r="CL389" s="201"/>
      <c r="CM389" s="201"/>
      <c r="CN389" s="201"/>
      <c r="CO389" s="201"/>
      <c r="CP389" s="201"/>
      <c r="CQ389" s="201"/>
      <c r="CR389" s="201"/>
      <c r="CS389" s="201"/>
      <c r="CT389" s="201"/>
      <c r="CU389" s="201"/>
      <c r="CV389" s="201"/>
      <c r="CW389" s="201"/>
      <c r="CX389" s="201"/>
      <c r="CY389" s="201"/>
      <c r="CZ389" s="201"/>
      <c r="DA389" s="201"/>
      <c r="DB389" s="201"/>
      <c r="DC389" s="201"/>
      <c r="DD389" s="201"/>
      <c r="DE389" s="201"/>
      <c r="DF389" s="201"/>
      <c r="DG389" s="201"/>
      <c r="DH389" s="201"/>
      <c r="DI389" s="201"/>
      <c r="DJ389" s="201"/>
      <c r="DK389" s="201"/>
      <c r="DL389" s="201"/>
      <c r="DM389" s="201"/>
      <c r="DN389" s="201"/>
      <c r="DO389" s="202"/>
      <c r="DP389" s="202"/>
      <c r="DQ389" s="202"/>
      <c r="DR389" s="202"/>
      <c r="DS389" s="202"/>
      <c r="DT389" s="202"/>
    </row>
    <row r="390" spans="1:124" s="224" customFormat="1" x14ac:dyDescent="0.2">
      <c r="A390" s="223"/>
      <c r="B390" s="223"/>
      <c r="C390" s="225"/>
      <c r="D390" s="226"/>
      <c r="E390" s="240"/>
      <c r="F390" s="240"/>
      <c r="G390" s="240"/>
      <c r="H390" s="240"/>
      <c r="I390" s="240"/>
      <c r="J390" s="241"/>
      <c r="K390" s="223"/>
      <c r="L390" s="223"/>
      <c r="M390" s="223"/>
      <c r="N390" s="223"/>
      <c r="O390" s="223"/>
      <c r="P390" s="223"/>
      <c r="Q390" s="223"/>
      <c r="R390" s="223"/>
      <c r="S390" s="223"/>
      <c r="T390" s="223"/>
      <c r="U390" s="223"/>
      <c r="V390" s="223"/>
      <c r="W390" s="202"/>
      <c r="X390" s="202"/>
      <c r="Y390" s="202"/>
      <c r="Z390" s="202"/>
      <c r="AA390" s="201"/>
      <c r="AB390" s="201"/>
      <c r="AC390" s="201"/>
      <c r="AD390" s="201"/>
      <c r="AE390" s="201"/>
      <c r="AF390" s="201"/>
      <c r="AG390" s="201"/>
      <c r="AH390" s="201"/>
      <c r="AI390" s="201"/>
      <c r="AJ390" s="201"/>
      <c r="AK390" s="201"/>
      <c r="AL390" s="201"/>
      <c r="AM390" s="201"/>
      <c r="AN390" s="201"/>
      <c r="AO390" s="201"/>
      <c r="AP390" s="201"/>
      <c r="AQ390" s="201"/>
      <c r="AR390" s="201"/>
      <c r="AS390" s="201"/>
      <c r="AT390" s="201"/>
      <c r="AU390" s="201"/>
      <c r="AV390" s="201"/>
      <c r="AW390" s="201"/>
      <c r="AX390" s="201"/>
      <c r="AY390" s="201"/>
      <c r="AZ390" s="201"/>
      <c r="BA390" s="201"/>
      <c r="BB390" s="201"/>
      <c r="BC390" s="201"/>
      <c r="BD390" s="201"/>
      <c r="BE390" s="201"/>
      <c r="BF390" s="201"/>
      <c r="BG390" s="201"/>
      <c r="BH390" s="201"/>
      <c r="BI390" s="201"/>
      <c r="BJ390" s="201"/>
      <c r="BK390" s="201"/>
      <c r="BL390" s="201"/>
      <c r="BM390" s="201"/>
      <c r="BN390" s="201"/>
      <c r="BO390" s="201"/>
      <c r="BP390" s="201"/>
      <c r="BQ390" s="201"/>
      <c r="BR390" s="201"/>
      <c r="BS390" s="201"/>
      <c r="BT390" s="201"/>
      <c r="BU390" s="201"/>
      <c r="BV390" s="201"/>
      <c r="BW390" s="201"/>
      <c r="BX390" s="201"/>
      <c r="BY390" s="201"/>
      <c r="BZ390" s="201"/>
      <c r="CA390" s="201"/>
      <c r="CB390" s="201"/>
      <c r="CC390" s="201"/>
      <c r="CD390" s="201"/>
      <c r="CE390" s="201"/>
      <c r="CF390" s="201"/>
      <c r="CG390" s="201"/>
      <c r="CH390" s="201"/>
      <c r="CI390" s="201"/>
      <c r="CJ390" s="201"/>
      <c r="CK390" s="201"/>
      <c r="CL390" s="201"/>
      <c r="CM390" s="201"/>
      <c r="CN390" s="201"/>
      <c r="CO390" s="201"/>
      <c r="CP390" s="201"/>
      <c r="CQ390" s="201"/>
      <c r="CR390" s="201"/>
      <c r="CS390" s="201"/>
      <c r="CT390" s="201"/>
      <c r="CU390" s="201"/>
      <c r="CV390" s="201"/>
      <c r="CW390" s="201"/>
      <c r="CX390" s="201"/>
      <c r="CY390" s="201"/>
      <c r="CZ390" s="201"/>
      <c r="DA390" s="201"/>
      <c r="DB390" s="201"/>
      <c r="DC390" s="201"/>
      <c r="DD390" s="201"/>
      <c r="DE390" s="201"/>
      <c r="DF390" s="201"/>
      <c r="DG390" s="201"/>
      <c r="DH390" s="201"/>
      <c r="DI390" s="201"/>
      <c r="DJ390" s="201"/>
      <c r="DK390" s="201"/>
      <c r="DL390" s="201"/>
      <c r="DM390" s="201"/>
      <c r="DN390" s="201"/>
      <c r="DO390" s="202"/>
      <c r="DP390" s="202"/>
      <c r="DQ390" s="202"/>
      <c r="DR390" s="202"/>
      <c r="DS390" s="202"/>
      <c r="DT390" s="202"/>
    </row>
    <row r="391" spans="1:124" s="224" customFormat="1" x14ac:dyDescent="0.2">
      <c r="A391" s="223"/>
      <c r="B391" s="223"/>
      <c r="C391" s="225"/>
      <c r="D391" s="226"/>
      <c r="E391" s="240"/>
      <c r="F391" s="240"/>
      <c r="G391" s="240"/>
      <c r="H391" s="240"/>
      <c r="I391" s="240"/>
      <c r="J391" s="241"/>
      <c r="K391" s="223"/>
      <c r="L391" s="223"/>
      <c r="M391" s="223"/>
      <c r="N391" s="223"/>
      <c r="O391" s="223"/>
      <c r="P391" s="223"/>
      <c r="Q391" s="223"/>
      <c r="R391" s="223"/>
      <c r="S391" s="223"/>
      <c r="T391" s="223"/>
      <c r="U391" s="223"/>
      <c r="V391" s="223"/>
      <c r="W391" s="202"/>
      <c r="X391" s="202"/>
      <c r="Y391" s="202"/>
      <c r="Z391" s="202"/>
      <c r="AA391" s="201"/>
      <c r="AB391" s="201"/>
      <c r="AC391" s="201"/>
      <c r="AD391" s="201"/>
      <c r="AE391" s="201"/>
      <c r="AF391" s="201"/>
      <c r="AG391" s="201"/>
      <c r="AH391" s="201"/>
      <c r="AI391" s="201"/>
      <c r="AJ391" s="201"/>
      <c r="AK391" s="201"/>
      <c r="AL391" s="201"/>
      <c r="AM391" s="201"/>
      <c r="AN391" s="201"/>
      <c r="AO391" s="201"/>
      <c r="AP391" s="201"/>
      <c r="AQ391" s="201"/>
      <c r="AR391" s="201"/>
      <c r="AS391" s="201"/>
      <c r="AT391" s="201"/>
      <c r="AU391" s="201"/>
      <c r="AV391" s="201"/>
      <c r="AW391" s="201"/>
      <c r="AX391" s="201"/>
      <c r="AY391" s="201"/>
      <c r="AZ391" s="201"/>
      <c r="BA391" s="201"/>
      <c r="BB391" s="201"/>
      <c r="BC391" s="201"/>
      <c r="BD391" s="201"/>
      <c r="BE391" s="201"/>
      <c r="BF391" s="201"/>
      <c r="BG391" s="201"/>
      <c r="BH391" s="201"/>
      <c r="BI391" s="201"/>
      <c r="BJ391" s="201"/>
      <c r="BK391" s="201"/>
      <c r="BL391" s="201"/>
      <c r="BM391" s="201"/>
      <c r="BN391" s="201"/>
      <c r="BO391" s="201"/>
      <c r="BP391" s="201"/>
      <c r="BQ391" s="201"/>
      <c r="BR391" s="201"/>
      <c r="BS391" s="201"/>
      <c r="BT391" s="201"/>
      <c r="BU391" s="201"/>
      <c r="BV391" s="201"/>
      <c r="BW391" s="201"/>
      <c r="BX391" s="201"/>
      <c r="BY391" s="201"/>
      <c r="BZ391" s="201"/>
      <c r="CA391" s="201"/>
      <c r="CB391" s="201"/>
      <c r="CC391" s="201"/>
      <c r="CD391" s="201"/>
      <c r="CE391" s="201"/>
      <c r="CF391" s="201"/>
      <c r="CG391" s="201"/>
      <c r="CH391" s="201"/>
      <c r="CI391" s="201"/>
      <c r="CJ391" s="201"/>
      <c r="CK391" s="201"/>
      <c r="CL391" s="201"/>
      <c r="CM391" s="201"/>
      <c r="CN391" s="201"/>
      <c r="CO391" s="201"/>
      <c r="CP391" s="201"/>
      <c r="CQ391" s="201"/>
      <c r="CR391" s="201"/>
      <c r="CS391" s="201"/>
      <c r="CT391" s="201"/>
      <c r="CU391" s="201"/>
      <c r="CV391" s="201"/>
      <c r="CW391" s="201"/>
      <c r="CX391" s="201"/>
      <c r="CY391" s="201"/>
      <c r="CZ391" s="201"/>
      <c r="DA391" s="201"/>
      <c r="DB391" s="201"/>
      <c r="DC391" s="201"/>
      <c r="DD391" s="201"/>
      <c r="DE391" s="201"/>
      <c r="DF391" s="201"/>
      <c r="DG391" s="201"/>
      <c r="DH391" s="201"/>
      <c r="DI391" s="201"/>
      <c r="DJ391" s="201"/>
      <c r="DK391" s="201"/>
      <c r="DL391" s="201"/>
      <c r="DM391" s="201"/>
      <c r="DN391" s="201"/>
      <c r="DO391" s="202"/>
      <c r="DP391" s="202"/>
      <c r="DQ391" s="202"/>
      <c r="DR391" s="202"/>
      <c r="DS391" s="202"/>
      <c r="DT391" s="202"/>
    </row>
    <row r="392" spans="1:124" s="224" customFormat="1" x14ac:dyDescent="0.2">
      <c r="A392" s="223"/>
      <c r="B392" s="223"/>
      <c r="C392" s="225"/>
      <c r="D392" s="226"/>
      <c r="E392" s="240"/>
      <c r="F392" s="240"/>
      <c r="G392" s="240"/>
      <c r="H392" s="240"/>
      <c r="I392" s="240"/>
      <c r="J392" s="241"/>
      <c r="K392" s="223"/>
      <c r="L392" s="223"/>
      <c r="M392" s="223"/>
      <c r="N392" s="223"/>
      <c r="O392" s="223"/>
      <c r="P392" s="223"/>
      <c r="Q392" s="223"/>
      <c r="R392" s="223"/>
      <c r="S392" s="223"/>
      <c r="T392" s="223"/>
      <c r="U392" s="223"/>
      <c r="V392" s="223"/>
      <c r="W392" s="202"/>
      <c r="X392" s="202"/>
      <c r="Y392" s="202"/>
      <c r="Z392" s="202"/>
      <c r="AA392" s="201"/>
      <c r="AB392" s="201"/>
      <c r="AC392" s="201"/>
      <c r="AD392" s="201"/>
      <c r="AE392" s="201"/>
      <c r="AF392" s="201"/>
      <c r="AG392" s="201"/>
      <c r="AH392" s="201"/>
      <c r="AI392" s="201"/>
      <c r="AJ392" s="201"/>
      <c r="AK392" s="201"/>
      <c r="AL392" s="201"/>
      <c r="AM392" s="201"/>
      <c r="AN392" s="201"/>
      <c r="AO392" s="201"/>
      <c r="AP392" s="201"/>
      <c r="AQ392" s="201"/>
      <c r="AR392" s="201"/>
      <c r="AS392" s="201"/>
      <c r="AT392" s="201"/>
      <c r="AU392" s="201"/>
      <c r="AV392" s="201"/>
      <c r="AW392" s="201"/>
      <c r="AX392" s="201"/>
      <c r="AY392" s="201"/>
      <c r="AZ392" s="201"/>
      <c r="BA392" s="201"/>
      <c r="BB392" s="201"/>
      <c r="BC392" s="201"/>
      <c r="BD392" s="201"/>
      <c r="BE392" s="201"/>
      <c r="BF392" s="201"/>
      <c r="BG392" s="201"/>
      <c r="BH392" s="201"/>
      <c r="BI392" s="201"/>
      <c r="BJ392" s="201"/>
      <c r="BK392" s="201"/>
      <c r="BL392" s="201"/>
      <c r="BM392" s="201"/>
      <c r="BN392" s="201"/>
      <c r="BO392" s="201"/>
      <c r="BP392" s="201"/>
      <c r="BQ392" s="201"/>
      <c r="BR392" s="201"/>
      <c r="BS392" s="201"/>
      <c r="BT392" s="201"/>
      <c r="BU392" s="201"/>
      <c r="BV392" s="201"/>
      <c r="BW392" s="201"/>
      <c r="BX392" s="201"/>
      <c r="BY392" s="201"/>
      <c r="BZ392" s="201"/>
      <c r="CA392" s="201"/>
      <c r="CB392" s="201"/>
      <c r="CC392" s="201"/>
      <c r="CD392" s="201"/>
      <c r="CE392" s="201"/>
      <c r="CF392" s="201"/>
      <c r="CG392" s="201"/>
      <c r="CH392" s="201"/>
      <c r="CI392" s="201"/>
      <c r="CJ392" s="201"/>
      <c r="CK392" s="201"/>
      <c r="CL392" s="201"/>
      <c r="CM392" s="201"/>
      <c r="CN392" s="201"/>
      <c r="CO392" s="201"/>
      <c r="CP392" s="201"/>
      <c r="CQ392" s="201"/>
      <c r="CR392" s="201"/>
      <c r="CS392" s="201"/>
      <c r="CT392" s="201"/>
      <c r="CU392" s="201"/>
      <c r="CV392" s="201"/>
      <c r="CW392" s="201"/>
      <c r="CX392" s="201"/>
      <c r="CY392" s="201"/>
      <c r="CZ392" s="201"/>
      <c r="DA392" s="201"/>
      <c r="DB392" s="201"/>
      <c r="DC392" s="201"/>
      <c r="DD392" s="201"/>
      <c r="DE392" s="201"/>
      <c r="DF392" s="201"/>
      <c r="DG392" s="201"/>
      <c r="DH392" s="201"/>
      <c r="DI392" s="201"/>
      <c r="DJ392" s="201"/>
      <c r="DK392" s="201"/>
      <c r="DL392" s="201"/>
      <c r="DM392" s="201"/>
      <c r="DN392" s="201"/>
      <c r="DO392" s="202"/>
      <c r="DP392" s="202"/>
      <c r="DQ392" s="202"/>
      <c r="DR392" s="202"/>
      <c r="DS392" s="202"/>
      <c r="DT392" s="202"/>
    </row>
    <row r="393" spans="1:124" s="224" customFormat="1" x14ac:dyDescent="0.2">
      <c r="A393" s="223"/>
      <c r="B393" s="223"/>
      <c r="C393" s="225"/>
      <c r="D393" s="226"/>
      <c r="E393" s="240"/>
      <c r="F393" s="240"/>
      <c r="G393" s="240"/>
      <c r="H393" s="240"/>
      <c r="I393" s="240"/>
      <c r="J393" s="241"/>
      <c r="K393" s="223"/>
      <c r="L393" s="223"/>
      <c r="M393" s="223"/>
      <c r="N393" s="223"/>
      <c r="O393" s="223"/>
      <c r="P393" s="223"/>
      <c r="Q393" s="223"/>
      <c r="R393" s="223"/>
      <c r="S393" s="223"/>
      <c r="T393" s="223"/>
      <c r="U393" s="223"/>
      <c r="V393" s="223"/>
      <c r="W393" s="202"/>
      <c r="X393" s="202"/>
      <c r="Y393" s="202"/>
      <c r="Z393" s="202"/>
      <c r="AA393" s="201"/>
      <c r="AB393" s="201"/>
      <c r="AC393" s="201"/>
      <c r="AD393" s="201"/>
      <c r="AE393" s="201"/>
      <c r="AF393" s="201"/>
      <c r="AG393" s="201"/>
      <c r="AH393" s="201"/>
      <c r="AI393" s="201"/>
      <c r="AJ393" s="201"/>
      <c r="AK393" s="201"/>
      <c r="AL393" s="201"/>
      <c r="AM393" s="201"/>
      <c r="AN393" s="201"/>
      <c r="AO393" s="201"/>
      <c r="AP393" s="201"/>
      <c r="AQ393" s="201"/>
      <c r="AR393" s="201"/>
      <c r="AS393" s="201"/>
      <c r="AT393" s="201"/>
      <c r="AU393" s="201"/>
      <c r="AV393" s="201"/>
      <c r="AW393" s="201"/>
      <c r="AX393" s="201"/>
      <c r="AY393" s="201"/>
      <c r="AZ393" s="201"/>
      <c r="BA393" s="201"/>
      <c r="BB393" s="201"/>
      <c r="BC393" s="201"/>
      <c r="BD393" s="201"/>
      <c r="BE393" s="201"/>
      <c r="BF393" s="201"/>
      <c r="BG393" s="201"/>
      <c r="BH393" s="201"/>
      <c r="BI393" s="201"/>
      <c r="BJ393" s="201"/>
      <c r="BK393" s="201"/>
      <c r="BL393" s="201"/>
      <c r="BM393" s="201"/>
      <c r="BN393" s="201"/>
      <c r="BO393" s="201"/>
      <c r="BP393" s="201"/>
      <c r="BQ393" s="201"/>
      <c r="BR393" s="201"/>
      <c r="BS393" s="201"/>
      <c r="BT393" s="201"/>
      <c r="BU393" s="201"/>
      <c r="BV393" s="201"/>
      <c r="BW393" s="201"/>
      <c r="BX393" s="201"/>
      <c r="BY393" s="201"/>
      <c r="BZ393" s="201"/>
      <c r="CA393" s="201"/>
      <c r="CB393" s="201"/>
      <c r="CC393" s="201"/>
      <c r="CD393" s="201"/>
      <c r="CE393" s="201"/>
      <c r="CF393" s="201"/>
      <c r="CG393" s="201"/>
      <c r="CH393" s="201"/>
      <c r="CI393" s="201"/>
      <c r="CJ393" s="201"/>
      <c r="CK393" s="201"/>
      <c r="CL393" s="201"/>
      <c r="CM393" s="201"/>
      <c r="CN393" s="201"/>
      <c r="CO393" s="201"/>
      <c r="CP393" s="201"/>
      <c r="CQ393" s="201"/>
      <c r="CR393" s="201"/>
      <c r="CS393" s="201"/>
      <c r="CT393" s="201"/>
      <c r="CU393" s="201"/>
      <c r="CV393" s="201"/>
      <c r="CW393" s="201"/>
      <c r="CX393" s="201"/>
      <c r="CY393" s="201"/>
      <c r="CZ393" s="201"/>
      <c r="DA393" s="201"/>
      <c r="DB393" s="201"/>
      <c r="DC393" s="201"/>
      <c r="DD393" s="201"/>
      <c r="DE393" s="201"/>
      <c r="DF393" s="201"/>
      <c r="DG393" s="201"/>
      <c r="DH393" s="201"/>
      <c r="DI393" s="201"/>
      <c r="DJ393" s="201"/>
      <c r="DK393" s="201"/>
      <c r="DL393" s="201"/>
      <c r="DM393" s="201"/>
      <c r="DN393" s="201"/>
      <c r="DO393" s="202"/>
      <c r="DP393" s="202"/>
      <c r="DQ393" s="202"/>
      <c r="DR393" s="202"/>
      <c r="DS393" s="202"/>
      <c r="DT393" s="202"/>
    </row>
    <row r="394" spans="1:124" s="224" customFormat="1" x14ac:dyDescent="0.2">
      <c r="A394" s="223"/>
      <c r="B394" s="223"/>
      <c r="C394" s="225"/>
      <c r="D394" s="226"/>
      <c r="E394" s="240"/>
      <c r="F394" s="240"/>
      <c r="G394" s="240"/>
      <c r="H394" s="240"/>
      <c r="I394" s="240"/>
      <c r="J394" s="241"/>
      <c r="K394" s="223"/>
      <c r="L394" s="223"/>
      <c r="M394" s="223"/>
      <c r="N394" s="223"/>
      <c r="O394" s="223"/>
      <c r="P394" s="223"/>
      <c r="Q394" s="223"/>
      <c r="R394" s="223"/>
      <c r="S394" s="223"/>
      <c r="T394" s="223"/>
      <c r="U394" s="223"/>
      <c r="V394" s="223"/>
      <c r="W394" s="202"/>
      <c r="X394" s="202"/>
      <c r="Y394" s="202"/>
      <c r="Z394" s="202"/>
      <c r="AA394" s="201"/>
      <c r="AB394" s="201"/>
      <c r="AC394" s="201"/>
      <c r="AD394" s="201"/>
      <c r="AE394" s="201"/>
      <c r="AF394" s="201"/>
      <c r="AG394" s="201"/>
      <c r="AH394" s="201"/>
      <c r="AI394" s="201"/>
      <c r="AJ394" s="201"/>
      <c r="AK394" s="201"/>
      <c r="AL394" s="201"/>
      <c r="AM394" s="201"/>
      <c r="AN394" s="201"/>
      <c r="AO394" s="201"/>
      <c r="AP394" s="201"/>
      <c r="AQ394" s="201"/>
      <c r="AR394" s="201"/>
      <c r="AS394" s="201"/>
      <c r="AT394" s="201"/>
      <c r="AU394" s="201"/>
      <c r="AV394" s="201"/>
      <c r="AW394" s="201"/>
      <c r="AX394" s="201"/>
      <c r="AY394" s="201"/>
      <c r="AZ394" s="201"/>
      <c r="BA394" s="201"/>
      <c r="BB394" s="201"/>
      <c r="BC394" s="201"/>
      <c r="BD394" s="201"/>
      <c r="BE394" s="201"/>
      <c r="BF394" s="201"/>
      <c r="BG394" s="201"/>
      <c r="BH394" s="201"/>
      <c r="BI394" s="201"/>
      <c r="BJ394" s="201"/>
      <c r="BK394" s="201"/>
      <c r="BL394" s="201"/>
      <c r="BM394" s="201"/>
      <c r="BN394" s="201"/>
      <c r="BO394" s="201"/>
      <c r="BP394" s="201"/>
      <c r="BQ394" s="201"/>
      <c r="BR394" s="201"/>
      <c r="BS394" s="201"/>
      <c r="BT394" s="201"/>
      <c r="BU394" s="201"/>
      <c r="BV394" s="201"/>
      <c r="BW394" s="201"/>
      <c r="BX394" s="201"/>
      <c r="BY394" s="201"/>
      <c r="BZ394" s="201"/>
      <c r="CA394" s="201"/>
      <c r="CB394" s="201"/>
      <c r="CC394" s="201"/>
      <c r="CD394" s="201"/>
      <c r="CE394" s="201"/>
      <c r="CF394" s="201"/>
      <c r="CG394" s="201"/>
      <c r="CH394" s="201"/>
      <c r="CI394" s="201"/>
      <c r="CJ394" s="201"/>
      <c r="CK394" s="201"/>
      <c r="CL394" s="201"/>
      <c r="CM394" s="201"/>
      <c r="CN394" s="201"/>
      <c r="CO394" s="201"/>
      <c r="CP394" s="201"/>
      <c r="CQ394" s="201"/>
      <c r="CR394" s="201"/>
      <c r="CS394" s="201"/>
      <c r="CT394" s="201"/>
      <c r="CU394" s="201"/>
      <c r="CV394" s="201"/>
      <c r="CW394" s="201"/>
      <c r="CX394" s="201"/>
      <c r="CY394" s="201"/>
      <c r="CZ394" s="201"/>
      <c r="DA394" s="201"/>
      <c r="DB394" s="201"/>
      <c r="DC394" s="201"/>
      <c r="DD394" s="201"/>
      <c r="DE394" s="201"/>
      <c r="DF394" s="201"/>
      <c r="DG394" s="201"/>
      <c r="DH394" s="201"/>
      <c r="DI394" s="201"/>
      <c r="DJ394" s="201"/>
      <c r="DK394" s="201"/>
      <c r="DL394" s="201"/>
      <c r="DM394" s="201"/>
      <c r="DN394" s="201"/>
      <c r="DO394" s="202"/>
      <c r="DP394" s="202"/>
      <c r="DQ394" s="202"/>
      <c r="DR394" s="202"/>
      <c r="DS394" s="202"/>
      <c r="DT394" s="202"/>
    </row>
    <row r="395" spans="1:124" s="224" customFormat="1" x14ac:dyDescent="0.2">
      <c r="A395" s="223"/>
      <c r="B395" s="223"/>
      <c r="C395" s="225"/>
      <c r="D395" s="226"/>
      <c r="E395" s="240"/>
      <c r="F395" s="240"/>
      <c r="G395" s="240"/>
      <c r="H395" s="240"/>
      <c r="I395" s="240"/>
      <c r="J395" s="241"/>
      <c r="K395" s="223"/>
      <c r="L395" s="223"/>
      <c r="M395" s="223"/>
      <c r="N395" s="223"/>
      <c r="O395" s="223"/>
      <c r="P395" s="223"/>
      <c r="Q395" s="223"/>
      <c r="R395" s="223"/>
      <c r="S395" s="223"/>
      <c r="T395" s="223"/>
      <c r="U395" s="223"/>
      <c r="V395" s="223"/>
      <c r="W395" s="202"/>
      <c r="X395" s="202"/>
      <c r="Y395" s="202"/>
      <c r="Z395" s="202"/>
      <c r="AA395" s="201"/>
      <c r="AB395" s="201"/>
      <c r="AC395" s="201"/>
      <c r="AD395" s="201"/>
      <c r="AE395" s="201"/>
      <c r="AF395" s="201"/>
      <c r="AG395" s="201"/>
      <c r="AH395" s="201"/>
      <c r="AI395" s="201"/>
      <c r="AJ395" s="201"/>
      <c r="AK395" s="201"/>
      <c r="AL395" s="201"/>
      <c r="AM395" s="201"/>
      <c r="AN395" s="201"/>
      <c r="AO395" s="201"/>
      <c r="AP395" s="201"/>
      <c r="AQ395" s="201"/>
      <c r="AR395" s="201"/>
      <c r="AS395" s="201"/>
      <c r="AT395" s="201"/>
      <c r="AU395" s="201"/>
      <c r="AV395" s="201"/>
      <c r="AW395" s="201"/>
      <c r="AX395" s="201"/>
      <c r="AY395" s="201"/>
      <c r="AZ395" s="201"/>
      <c r="BA395" s="201"/>
      <c r="BB395" s="201"/>
      <c r="BC395" s="201"/>
      <c r="BD395" s="201"/>
      <c r="BE395" s="201"/>
      <c r="BF395" s="201"/>
      <c r="BG395" s="201"/>
      <c r="BH395" s="201"/>
      <c r="BI395" s="201"/>
      <c r="BJ395" s="201"/>
      <c r="BK395" s="201"/>
      <c r="BL395" s="201"/>
      <c r="BM395" s="201"/>
      <c r="BN395" s="201"/>
      <c r="BO395" s="201"/>
      <c r="BP395" s="201"/>
      <c r="BQ395" s="201"/>
      <c r="BR395" s="201"/>
      <c r="BS395" s="201"/>
      <c r="BT395" s="201"/>
      <c r="BU395" s="201"/>
      <c r="BV395" s="201"/>
      <c r="BW395" s="201"/>
      <c r="BX395" s="201"/>
      <c r="BY395" s="201"/>
      <c r="BZ395" s="201"/>
      <c r="CA395" s="201"/>
      <c r="CB395" s="201"/>
      <c r="CC395" s="201"/>
      <c r="CD395" s="201"/>
      <c r="CE395" s="201"/>
      <c r="CF395" s="201"/>
      <c r="CG395" s="201"/>
      <c r="CH395" s="201"/>
      <c r="CI395" s="201"/>
      <c r="CJ395" s="201"/>
      <c r="CK395" s="201"/>
      <c r="CL395" s="201"/>
      <c r="CM395" s="201"/>
      <c r="CN395" s="201"/>
      <c r="CO395" s="201"/>
      <c r="CP395" s="201"/>
      <c r="CQ395" s="201"/>
      <c r="CR395" s="201"/>
      <c r="CS395" s="201"/>
      <c r="CT395" s="201"/>
      <c r="CU395" s="201"/>
      <c r="CV395" s="201"/>
      <c r="CW395" s="201"/>
      <c r="CX395" s="201"/>
      <c r="CY395" s="201"/>
      <c r="CZ395" s="201"/>
      <c r="DA395" s="201"/>
      <c r="DB395" s="201"/>
      <c r="DC395" s="201"/>
      <c r="DD395" s="201"/>
      <c r="DE395" s="201"/>
      <c r="DF395" s="201"/>
      <c r="DG395" s="201"/>
      <c r="DH395" s="201"/>
      <c r="DI395" s="201"/>
      <c r="DJ395" s="201"/>
      <c r="DK395" s="201"/>
      <c r="DL395" s="201"/>
      <c r="DM395" s="201"/>
      <c r="DN395" s="201"/>
      <c r="DO395" s="202"/>
      <c r="DP395" s="202"/>
      <c r="DQ395" s="202"/>
      <c r="DR395" s="202"/>
      <c r="DS395" s="202"/>
      <c r="DT395" s="202"/>
    </row>
    <row r="396" spans="1:124" s="224" customFormat="1" x14ac:dyDescent="0.2">
      <c r="A396" s="223"/>
      <c r="B396" s="223"/>
      <c r="C396" s="225"/>
      <c r="D396" s="226"/>
      <c r="E396" s="240"/>
      <c r="F396" s="240"/>
      <c r="G396" s="240"/>
      <c r="H396" s="240"/>
      <c r="I396" s="240"/>
      <c r="J396" s="241"/>
      <c r="K396" s="223"/>
      <c r="L396" s="223"/>
      <c r="M396" s="223"/>
      <c r="N396" s="223"/>
      <c r="O396" s="223"/>
      <c r="P396" s="223"/>
      <c r="Q396" s="223"/>
      <c r="R396" s="223"/>
      <c r="S396" s="223"/>
      <c r="T396" s="223"/>
      <c r="U396" s="223"/>
      <c r="V396" s="223"/>
      <c r="W396" s="202"/>
      <c r="X396" s="202"/>
      <c r="Y396" s="202"/>
      <c r="Z396" s="202"/>
      <c r="AA396" s="201"/>
      <c r="AB396" s="201"/>
      <c r="AC396" s="201"/>
      <c r="AD396" s="201"/>
      <c r="AE396" s="201"/>
      <c r="AF396" s="201"/>
      <c r="AG396" s="201"/>
      <c r="AH396" s="201"/>
      <c r="AI396" s="201"/>
      <c r="AJ396" s="201"/>
      <c r="AK396" s="201"/>
      <c r="AL396" s="201"/>
      <c r="AM396" s="201"/>
      <c r="AN396" s="201"/>
      <c r="AO396" s="201"/>
      <c r="AP396" s="201"/>
      <c r="AQ396" s="201"/>
      <c r="AR396" s="201"/>
      <c r="AS396" s="201"/>
      <c r="AT396" s="201"/>
      <c r="AU396" s="201"/>
      <c r="AV396" s="201"/>
      <c r="AW396" s="201"/>
      <c r="AX396" s="201"/>
      <c r="AY396" s="201"/>
      <c r="AZ396" s="201"/>
      <c r="BA396" s="201"/>
      <c r="BB396" s="201"/>
      <c r="BC396" s="201"/>
      <c r="BD396" s="201"/>
      <c r="BE396" s="201"/>
      <c r="BF396" s="201"/>
      <c r="BG396" s="201"/>
      <c r="BH396" s="201"/>
      <c r="BI396" s="201"/>
      <c r="BJ396" s="201"/>
      <c r="BK396" s="201"/>
      <c r="BL396" s="201"/>
      <c r="BM396" s="201"/>
      <c r="BN396" s="201"/>
      <c r="BO396" s="201"/>
      <c r="BP396" s="201"/>
      <c r="BQ396" s="201"/>
      <c r="BR396" s="201"/>
      <c r="BS396" s="201"/>
      <c r="BT396" s="201"/>
      <c r="BU396" s="201"/>
      <c r="BV396" s="201"/>
      <c r="BW396" s="201"/>
      <c r="BX396" s="201"/>
      <c r="BY396" s="201"/>
      <c r="BZ396" s="201"/>
      <c r="CA396" s="201"/>
      <c r="CB396" s="201"/>
      <c r="CC396" s="201"/>
      <c r="CD396" s="201"/>
      <c r="CE396" s="201"/>
      <c r="CF396" s="201"/>
      <c r="CG396" s="201"/>
      <c r="CH396" s="201"/>
      <c r="CI396" s="201"/>
      <c r="CJ396" s="201"/>
      <c r="CK396" s="201"/>
      <c r="CL396" s="201"/>
      <c r="CM396" s="201"/>
      <c r="CN396" s="201"/>
      <c r="CO396" s="201"/>
      <c r="CP396" s="201"/>
      <c r="CQ396" s="201"/>
      <c r="CR396" s="201"/>
      <c r="CS396" s="201"/>
      <c r="CT396" s="201"/>
      <c r="CU396" s="201"/>
      <c r="CV396" s="201"/>
      <c r="CW396" s="201"/>
      <c r="CX396" s="201"/>
      <c r="CY396" s="201"/>
      <c r="CZ396" s="201"/>
      <c r="DA396" s="201"/>
      <c r="DB396" s="201"/>
      <c r="DC396" s="201"/>
      <c r="DD396" s="201"/>
      <c r="DE396" s="201"/>
      <c r="DF396" s="201"/>
      <c r="DG396" s="201"/>
      <c r="DH396" s="201"/>
      <c r="DI396" s="201"/>
      <c r="DJ396" s="201"/>
      <c r="DK396" s="201"/>
      <c r="DL396" s="201"/>
      <c r="DM396" s="201"/>
      <c r="DN396" s="201"/>
      <c r="DO396" s="202"/>
      <c r="DP396" s="202"/>
      <c r="DQ396" s="202"/>
      <c r="DR396" s="202"/>
      <c r="DS396" s="202"/>
      <c r="DT396" s="202"/>
    </row>
    <row r="397" spans="1:124" s="224" customFormat="1" x14ac:dyDescent="0.2">
      <c r="A397" s="223"/>
      <c r="B397" s="223"/>
      <c r="C397" s="225"/>
      <c r="D397" s="226"/>
      <c r="E397" s="240"/>
      <c r="F397" s="240"/>
      <c r="G397" s="240"/>
      <c r="H397" s="240"/>
      <c r="I397" s="240"/>
      <c r="J397" s="241"/>
      <c r="K397" s="223"/>
      <c r="L397" s="223"/>
      <c r="M397" s="223"/>
      <c r="N397" s="223"/>
      <c r="O397" s="223"/>
      <c r="P397" s="223"/>
      <c r="Q397" s="223"/>
      <c r="R397" s="223"/>
      <c r="S397" s="223"/>
      <c r="T397" s="223"/>
      <c r="U397" s="223"/>
      <c r="V397" s="223"/>
      <c r="W397" s="202"/>
      <c r="X397" s="202"/>
      <c r="Y397" s="202"/>
      <c r="Z397" s="202"/>
      <c r="AA397" s="201"/>
      <c r="AB397" s="201"/>
      <c r="AC397" s="201"/>
      <c r="AD397" s="201"/>
      <c r="AE397" s="201"/>
      <c r="AF397" s="201"/>
      <c r="AG397" s="201"/>
      <c r="AH397" s="201"/>
      <c r="AI397" s="201"/>
      <c r="AJ397" s="201"/>
      <c r="AK397" s="201"/>
      <c r="AL397" s="201"/>
      <c r="AM397" s="201"/>
      <c r="AN397" s="201"/>
      <c r="AO397" s="201"/>
      <c r="AP397" s="201"/>
      <c r="AQ397" s="201"/>
      <c r="AR397" s="201"/>
      <c r="AS397" s="201"/>
      <c r="AT397" s="201"/>
      <c r="AU397" s="201"/>
      <c r="AV397" s="201"/>
      <c r="AW397" s="201"/>
      <c r="AX397" s="201"/>
      <c r="AY397" s="201"/>
      <c r="AZ397" s="201"/>
      <c r="BA397" s="201"/>
      <c r="BB397" s="201"/>
      <c r="BC397" s="201"/>
      <c r="BD397" s="201"/>
      <c r="BE397" s="201"/>
      <c r="BF397" s="201"/>
      <c r="BG397" s="201"/>
      <c r="BH397" s="201"/>
      <c r="BI397" s="201"/>
      <c r="BJ397" s="201"/>
      <c r="BK397" s="201"/>
      <c r="BL397" s="201"/>
      <c r="BM397" s="201"/>
      <c r="BN397" s="201"/>
      <c r="BO397" s="201"/>
      <c r="BP397" s="201"/>
      <c r="BQ397" s="201"/>
      <c r="BR397" s="201"/>
      <c r="BS397" s="201"/>
      <c r="BT397" s="201"/>
      <c r="BU397" s="201"/>
      <c r="BV397" s="201"/>
      <c r="BW397" s="201"/>
      <c r="BX397" s="201"/>
      <c r="BY397" s="201"/>
      <c r="BZ397" s="201"/>
      <c r="CA397" s="201"/>
      <c r="CB397" s="201"/>
      <c r="CC397" s="201"/>
      <c r="CD397" s="201"/>
      <c r="CE397" s="201"/>
      <c r="CF397" s="201"/>
      <c r="CG397" s="201"/>
      <c r="CH397" s="201"/>
      <c r="CI397" s="201"/>
      <c r="CJ397" s="201"/>
      <c r="CK397" s="201"/>
      <c r="CL397" s="201"/>
      <c r="CM397" s="201"/>
      <c r="CN397" s="201"/>
      <c r="CO397" s="201"/>
      <c r="CP397" s="201"/>
      <c r="CQ397" s="201"/>
      <c r="CR397" s="201"/>
      <c r="CS397" s="201"/>
      <c r="CT397" s="201"/>
      <c r="CU397" s="201"/>
      <c r="CV397" s="201"/>
      <c r="CW397" s="201"/>
      <c r="CX397" s="201"/>
      <c r="CY397" s="201"/>
      <c r="CZ397" s="201"/>
      <c r="DA397" s="201"/>
      <c r="DB397" s="201"/>
      <c r="DC397" s="201"/>
      <c r="DD397" s="201"/>
      <c r="DE397" s="201"/>
      <c r="DF397" s="201"/>
      <c r="DG397" s="201"/>
      <c r="DH397" s="201"/>
      <c r="DI397" s="201"/>
      <c r="DJ397" s="201"/>
      <c r="DK397" s="201"/>
      <c r="DL397" s="201"/>
      <c r="DM397" s="201"/>
      <c r="DN397" s="201"/>
      <c r="DO397" s="202"/>
      <c r="DP397" s="202"/>
      <c r="DQ397" s="202"/>
      <c r="DR397" s="202"/>
      <c r="DS397" s="202"/>
      <c r="DT397" s="202"/>
    </row>
    <row r="398" spans="1:124" s="224" customFormat="1" x14ac:dyDescent="0.2">
      <c r="A398" s="223"/>
      <c r="B398" s="223"/>
      <c r="C398" s="225"/>
      <c r="D398" s="226"/>
      <c r="E398" s="240"/>
      <c r="F398" s="240"/>
      <c r="G398" s="240"/>
      <c r="H398" s="240"/>
      <c r="I398" s="240"/>
      <c r="J398" s="241"/>
      <c r="K398" s="223"/>
      <c r="L398" s="223"/>
      <c r="M398" s="223"/>
      <c r="N398" s="223"/>
      <c r="O398" s="223"/>
      <c r="P398" s="223"/>
      <c r="Q398" s="223"/>
      <c r="R398" s="223"/>
      <c r="S398" s="223"/>
      <c r="T398" s="223"/>
      <c r="U398" s="223"/>
      <c r="V398" s="223"/>
      <c r="W398" s="202"/>
      <c r="X398" s="202"/>
      <c r="Y398" s="202"/>
      <c r="Z398" s="202"/>
      <c r="AA398" s="201"/>
      <c r="AB398" s="201"/>
      <c r="AC398" s="201"/>
      <c r="AD398" s="201"/>
      <c r="AE398" s="201"/>
      <c r="AF398" s="201"/>
      <c r="AG398" s="201"/>
      <c r="AH398" s="201"/>
      <c r="AI398" s="201"/>
      <c r="AJ398" s="201"/>
      <c r="AK398" s="201"/>
      <c r="AL398" s="201"/>
      <c r="AM398" s="201"/>
      <c r="AN398" s="201"/>
      <c r="AO398" s="201"/>
      <c r="AP398" s="201"/>
      <c r="AQ398" s="201"/>
      <c r="AR398" s="201"/>
      <c r="AS398" s="201"/>
      <c r="AT398" s="201"/>
      <c r="AU398" s="201"/>
      <c r="AV398" s="201"/>
      <c r="AW398" s="201"/>
      <c r="AX398" s="201"/>
      <c r="AY398" s="201"/>
      <c r="AZ398" s="201"/>
      <c r="BA398" s="201"/>
      <c r="BB398" s="201"/>
      <c r="BC398" s="201"/>
      <c r="BD398" s="201"/>
      <c r="BE398" s="201"/>
      <c r="BF398" s="201"/>
      <c r="BG398" s="201"/>
      <c r="BH398" s="201"/>
      <c r="BI398" s="201"/>
      <c r="BJ398" s="201"/>
      <c r="BK398" s="201"/>
      <c r="BL398" s="201"/>
      <c r="BM398" s="201"/>
      <c r="BN398" s="201"/>
      <c r="BO398" s="201"/>
      <c r="BP398" s="201"/>
      <c r="BQ398" s="201"/>
      <c r="BR398" s="201"/>
      <c r="BS398" s="201"/>
      <c r="BT398" s="201"/>
      <c r="BU398" s="201"/>
      <c r="BV398" s="201"/>
      <c r="BW398" s="201"/>
      <c r="BX398" s="201"/>
      <c r="BY398" s="201"/>
      <c r="BZ398" s="201"/>
      <c r="CA398" s="201"/>
      <c r="CB398" s="201"/>
      <c r="CC398" s="201"/>
      <c r="CD398" s="201"/>
      <c r="CE398" s="201"/>
      <c r="CF398" s="201"/>
      <c r="CG398" s="201"/>
      <c r="CH398" s="201"/>
      <c r="CI398" s="201"/>
      <c r="CJ398" s="201"/>
      <c r="CK398" s="201"/>
      <c r="CL398" s="201"/>
      <c r="CM398" s="201"/>
      <c r="CN398" s="201"/>
      <c r="CO398" s="201"/>
      <c r="CP398" s="201"/>
      <c r="CQ398" s="201"/>
      <c r="CR398" s="201"/>
      <c r="CS398" s="201"/>
      <c r="CT398" s="201"/>
      <c r="CU398" s="201"/>
      <c r="CV398" s="201"/>
      <c r="CW398" s="201"/>
      <c r="CX398" s="201"/>
      <c r="CY398" s="201"/>
      <c r="CZ398" s="201"/>
      <c r="DA398" s="201"/>
      <c r="DB398" s="201"/>
      <c r="DC398" s="201"/>
      <c r="DD398" s="201"/>
      <c r="DE398" s="201"/>
      <c r="DF398" s="201"/>
      <c r="DG398" s="201"/>
      <c r="DH398" s="201"/>
      <c r="DI398" s="201"/>
      <c r="DJ398" s="201"/>
      <c r="DK398" s="201"/>
      <c r="DL398" s="201"/>
      <c r="DM398" s="201"/>
      <c r="DN398" s="201"/>
      <c r="DO398" s="202"/>
      <c r="DP398" s="202"/>
      <c r="DQ398" s="202"/>
      <c r="DR398" s="202"/>
      <c r="DS398" s="202"/>
      <c r="DT398" s="202"/>
    </row>
    <row r="399" spans="1:124" s="224" customFormat="1" x14ac:dyDescent="0.2">
      <c r="A399" s="223"/>
      <c r="B399" s="223"/>
      <c r="C399" s="225"/>
      <c r="D399" s="226"/>
      <c r="E399" s="240"/>
      <c r="F399" s="240"/>
      <c r="G399" s="240"/>
      <c r="H399" s="240"/>
      <c r="I399" s="240"/>
      <c r="J399" s="241"/>
      <c r="K399" s="223"/>
      <c r="L399" s="223"/>
      <c r="M399" s="223"/>
      <c r="N399" s="223"/>
      <c r="O399" s="223"/>
      <c r="P399" s="223"/>
      <c r="Q399" s="223"/>
      <c r="R399" s="223"/>
      <c r="S399" s="223"/>
      <c r="T399" s="223"/>
      <c r="U399" s="223"/>
      <c r="V399" s="223"/>
      <c r="W399" s="202"/>
      <c r="X399" s="202"/>
      <c r="Y399" s="202"/>
      <c r="Z399" s="202"/>
      <c r="AA399" s="201"/>
      <c r="AB399" s="201"/>
      <c r="AC399" s="201"/>
      <c r="AD399" s="201"/>
      <c r="AE399" s="201"/>
      <c r="AF399" s="201"/>
      <c r="AG399" s="201"/>
      <c r="AH399" s="201"/>
      <c r="AI399" s="201"/>
      <c r="AJ399" s="201"/>
      <c r="AK399" s="201"/>
      <c r="AL399" s="201"/>
      <c r="AM399" s="201"/>
      <c r="AN399" s="201"/>
      <c r="AO399" s="201"/>
      <c r="AP399" s="201"/>
      <c r="AQ399" s="201"/>
      <c r="AR399" s="201"/>
      <c r="AS399" s="201"/>
      <c r="AT399" s="201"/>
      <c r="AU399" s="201"/>
      <c r="AV399" s="201"/>
      <c r="AW399" s="201"/>
      <c r="AX399" s="201"/>
      <c r="AY399" s="201"/>
      <c r="AZ399" s="201"/>
      <c r="BA399" s="201"/>
      <c r="BB399" s="201"/>
      <c r="BC399" s="201"/>
      <c r="BD399" s="201"/>
      <c r="BE399" s="201"/>
      <c r="BF399" s="201"/>
      <c r="BG399" s="201"/>
      <c r="BH399" s="201"/>
      <c r="BI399" s="201"/>
      <c r="BJ399" s="201"/>
      <c r="BK399" s="201"/>
      <c r="BL399" s="201"/>
      <c r="BM399" s="201"/>
      <c r="BN399" s="201"/>
      <c r="BO399" s="201"/>
      <c r="BP399" s="201"/>
      <c r="BQ399" s="201"/>
      <c r="BR399" s="201"/>
      <c r="BS399" s="201"/>
      <c r="BT399" s="201"/>
      <c r="BU399" s="201"/>
      <c r="BV399" s="201"/>
      <c r="BW399" s="201"/>
      <c r="BX399" s="201"/>
      <c r="BY399" s="201"/>
      <c r="BZ399" s="201"/>
      <c r="CA399" s="201"/>
      <c r="CB399" s="201"/>
      <c r="CC399" s="201"/>
      <c r="CD399" s="201"/>
      <c r="CE399" s="201"/>
      <c r="CF399" s="201"/>
      <c r="CG399" s="201"/>
      <c r="CH399" s="201"/>
      <c r="CI399" s="201"/>
      <c r="CJ399" s="201"/>
      <c r="CK399" s="201"/>
      <c r="CL399" s="201"/>
      <c r="CM399" s="201"/>
      <c r="CN399" s="201"/>
      <c r="CO399" s="201"/>
      <c r="CP399" s="201"/>
      <c r="CQ399" s="201"/>
      <c r="CR399" s="201"/>
      <c r="CS399" s="201"/>
      <c r="CT399" s="201"/>
      <c r="CU399" s="201"/>
      <c r="CV399" s="201"/>
      <c r="CW399" s="201"/>
      <c r="CX399" s="201"/>
      <c r="CY399" s="201"/>
      <c r="CZ399" s="201"/>
      <c r="DA399" s="201"/>
      <c r="DB399" s="201"/>
      <c r="DC399" s="201"/>
      <c r="DD399" s="201"/>
      <c r="DE399" s="201"/>
      <c r="DF399" s="201"/>
      <c r="DG399" s="201"/>
      <c r="DH399" s="201"/>
      <c r="DI399" s="201"/>
      <c r="DJ399" s="201"/>
      <c r="DK399" s="201"/>
      <c r="DL399" s="201"/>
      <c r="DM399" s="201"/>
      <c r="DN399" s="201"/>
      <c r="DO399" s="202"/>
      <c r="DP399" s="202"/>
      <c r="DQ399" s="202"/>
      <c r="DR399" s="202"/>
      <c r="DS399" s="202"/>
      <c r="DT399" s="202"/>
    </row>
    <row r="400" spans="1:124" s="224" customFormat="1" x14ac:dyDescent="0.2">
      <c r="A400" s="223"/>
      <c r="B400" s="223"/>
      <c r="C400" s="225"/>
      <c r="D400" s="226"/>
      <c r="E400" s="240"/>
      <c r="F400" s="240"/>
      <c r="G400" s="240"/>
      <c r="H400" s="240"/>
      <c r="I400" s="240"/>
      <c r="J400" s="241"/>
      <c r="K400" s="223"/>
      <c r="L400" s="223"/>
      <c r="M400" s="223"/>
      <c r="N400" s="223"/>
      <c r="O400" s="223"/>
      <c r="P400" s="223"/>
      <c r="Q400" s="223"/>
      <c r="R400" s="223"/>
      <c r="S400" s="223"/>
      <c r="T400" s="223"/>
      <c r="U400" s="223"/>
      <c r="V400" s="223"/>
      <c r="W400" s="202"/>
      <c r="X400" s="202"/>
      <c r="Y400" s="202"/>
      <c r="Z400" s="202"/>
      <c r="AA400" s="201"/>
      <c r="AB400" s="201"/>
      <c r="AC400" s="201"/>
      <c r="AD400" s="201"/>
      <c r="AE400" s="201"/>
      <c r="AF400" s="201"/>
      <c r="AG400" s="201"/>
      <c r="AH400" s="201"/>
      <c r="AI400" s="201"/>
      <c r="AJ400" s="201"/>
      <c r="AK400" s="201"/>
      <c r="AL400" s="201"/>
      <c r="AM400" s="201"/>
      <c r="AN400" s="201"/>
      <c r="AO400" s="201"/>
      <c r="AP400" s="201"/>
      <c r="AQ400" s="201"/>
      <c r="AR400" s="201"/>
      <c r="AS400" s="201"/>
      <c r="AT400" s="201"/>
      <c r="AU400" s="201"/>
      <c r="AV400" s="201"/>
      <c r="AW400" s="201"/>
      <c r="AX400" s="201"/>
      <c r="AY400" s="201"/>
      <c r="AZ400" s="201"/>
      <c r="BA400" s="201"/>
      <c r="BB400" s="201"/>
      <c r="BC400" s="201"/>
      <c r="BD400" s="201"/>
      <c r="BE400" s="201"/>
      <c r="BF400" s="201"/>
      <c r="BG400" s="201"/>
      <c r="BH400" s="201"/>
      <c r="BI400" s="201"/>
      <c r="BJ400" s="201"/>
      <c r="BK400" s="201"/>
      <c r="BL400" s="201"/>
      <c r="BM400" s="201"/>
      <c r="BN400" s="201"/>
      <c r="BO400" s="201"/>
      <c r="BP400" s="201"/>
      <c r="BQ400" s="201"/>
      <c r="BR400" s="201"/>
      <c r="BS400" s="201"/>
      <c r="BT400" s="201"/>
      <c r="BU400" s="201"/>
      <c r="BV400" s="201"/>
      <c r="BW400" s="201"/>
      <c r="BX400" s="201"/>
      <c r="BY400" s="201"/>
      <c r="BZ400" s="201"/>
      <c r="CA400" s="201"/>
      <c r="CB400" s="201"/>
      <c r="CC400" s="201"/>
      <c r="CD400" s="201"/>
      <c r="CE400" s="201"/>
      <c r="CF400" s="201"/>
      <c r="CG400" s="201"/>
      <c r="CH400" s="201"/>
      <c r="CI400" s="201"/>
      <c r="CJ400" s="201"/>
      <c r="CK400" s="201"/>
      <c r="CL400" s="201"/>
      <c r="CM400" s="201"/>
      <c r="CN400" s="201"/>
      <c r="CO400" s="201"/>
      <c r="CP400" s="201"/>
      <c r="CQ400" s="201"/>
      <c r="CR400" s="201"/>
      <c r="CS400" s="201"/>
      <c r="CT400" s="201"/>
      <c r="CU400" s="201"/>
      <c r="CV400" s="201"/>
      <c r="CW400" s="201"/>
      <c r="CX400" s="201"/>
      <c r="CY400" s="201"/>
      <c r="CZ400" s="201"/>
      <c r="DA400" s="201"/>
      <c r="DB400" s="201"/>
      <c r="DC400" s="201"/>
      <c r="DD400" s="201"/>
      <c r="DE400" s="201"/>
      <c r="DF400" s="201"/>
      <c r="DG400" s="201"/>
      <c r="DH400" s="201"/>
      <c r="DI400" s="201"/>
      <c r="DJ400" s="201"/>
      <c r="DK400" s="201"/>
      <c r="DL400" s="201"/>
      <c r="DM400" s="201"/>
      <c r="DN400" s="201"/>
      <c r="DO400" s="202"/>
      <c r="DP400" s="202"/>
      <c r="DQ400" s="202"/>
      <c r="DR400" s="202"/>
      <c r="DS400" s="202"/>
      <c r="DT400" s="202"/>
    </row>
    <row r="401" spans="1:124" s="224" customFormat="1" x14ac:dyDescent="0.2">
      <c r="A401" s="223"/>
      <c r="B401" s="223"/>
      <c r="C401" s="225"/>
      <c r="D401" s="226"/>
      <c r="E401" s="240"/>
      <c r="F401" s="240"/>
      <c r="G401" s="240"/>
      <c r="H401" s="240"/>
      <c r="I401" s="240"/>
      <c r="J401" s="241"/>
      <c r="K401" s="223"/>
      <c r="L401" s="223"/>
      <c r="M401" s="223"/>
      <c r="N401" s="223"/>
      <c r="O401" s="223"/>
      <c r="P401" s="223"/>
      <c r="Q401" s="223"/>
      <c r="R401" s="223"/>
      <c r="S401" s="223"/>
      <c r="T401" s="223"/>
      <c r="U401" s="223"/>
      <c r="V401" s="223"/>
      <c r="W401" s="202"/>
      <c r="X401" s="202"/>
      <c r="Y401" s="202"/>
      <c r="Z401" s="202"/>
      <c r="AA401" s="201"/>
      <c r="AB401" s="201"/>
      <c r="AC401" s="201"/>
      <c r="AD401" s="201"/>
      <c r="AE401" s="201"/>
      <c r="AF401" s="201"/>
      <c r="AG401" s="201"/>
      <c r="AH401" s="201"/>
      <c r="AI401" s="201"/>
      <c r="AJ401" s="201"/>
      <c r="AK401" s="201"/>
      <c r="AL401" s="201"/>
      <c r="AM401" s="201"/>
      <c r="AN401" s="201"/>
      <c r="AO401" s="201"/>
      <c r="AP401" s="201"/>
      <c r="AQ401" s="201"/>
      <c r="AR401" s="201"/>
      <c r="AS401" s="201"/>
      <c r="AT401" s="201"/>
      <c r="AU401" s="201"/>
      <c r="AV401" s="201"/>
      <c r="AW401" s="201"/>
      <c r="AX401" s="201"/>
      <c r="AY401" s="201"/>
      <c r="AZ401" s="201"/>
      <c r="BA401" s="201"/>
      <c r="BB401" s="201"/>
      <c r="BC401" s="201"/>
      <c r="BD401" s="201"/>
      <c r="BE401" s="201"/>
      <c r="BF401" s="201"/>
      <c r="BG401" s="201"/>
      <c r="BH401" s="201"/>
      <c r="BI401" s="201"/>
      <c r="BJ401" s="201"/>
      <c r="BK401" s="201"/>
      <c r="BL401" s="201"/>
      <c r="BM401" s="201"/>
      <c r="BN401" s="201"/>
      <c r="BO401" s="201"/>
      <c r="BP401" s="201"/>
      <c r="BQ401" s="201"/>
      <c r="BR401" s="201"/>
      <c r="BS401" s="201"/>
      <c r="BT401" s="201"/>
      <c r="BU401" s="201"/>
      <c r="BV401" s="201"/>
      <c r="BW401" s="201"/>
      <c r="BX401" s="201"/>
      <c r="BY401" s="201"/>
      <c r="BZ401" s="201"/>
      <c r="CA401" s="201"/>
      <c r="CB401" s="201"/>
      <c r="CC401" s="201"/>
      <c r="CD401" s="201"/>
      <c r="CE401" s="201"/>
      <c r="CF401" s="201"/>
      <c r="CG401" s="201"/>
      <c r="CH401" s="201"/>
      <c r="CI401" s="201"/>
      <c r="CJ401" s="201"/>
      <c r="CK401" s="201"/>
      <c r="CL401" s="201"/>
      <c r="CM401" s="201"/>
      <c r="CN401" s="201"/>
      <c r="CO401" s="201"/>
      <c r="CP401" s="201"/>
      <c r="CQ401" s="201"/>
      <c r="CR401" s="201"/>
      <c r="CS401" s="201"/>
      <c r="CT401" s="201"/>
      <c r="CU401" s="201"/>
      <c r="CV401" s="201"/>
      <c r="CW401" s="201"/>
      <c r="CX401" s="201"/>
      <c r="CY401" s="201"/>
      <c r="CZ401" s="201"/>
      <c r="DA401" s="201"/>
      <c r="DB401" s="201"/>
      <c r="DC401" s="201"/>
      <c r="DD401" s="201"/>
      <c r="DE401" s="201"/>
      <c r="DF401" s="201"/>
      <c r="DG401" s="201"/>
      <c r="DH401" s="201"/>
      <c r="DI401" s="201"/>
      <c r="DJ401" s="201"/>
      <c r="DK401" s="201"/>
      <c r="DL401" s="201"/>
      <c r="DM401" s="201"/>
      <c r="DN401" s="201"/>
      <c r="DO401" s="202"/>
      <c r="DP401" s="202"/>
      <c r="DQ401" s="202"/>
      <c r="DR401" s="202"/>
      <c r="DS401" s="202"/>
      <c r="DT401" s="202"/>
    </row>
    <row r="402" spans="1:124" s="224" customFormat="1" x14ac:dyDescent="0.2">
      <c r="A402" s="223"/>
      <c r="B402" s="223"/>
      <c r="C402" s="225"/>
      <c r="D402" s="226"/>
      <c r="E402" s="240"/>
      <c r="F402" s="240"/>
      <c r="G402" s="240"/>
      <c r="H402" s="240"/>
      <c r="I402" s="240"/>
      <c r="J402" s="241"/>
      <c r="K402" s="223"/>
      <c r="L402" s="223"/>
      <c r="M402" s="223"/>
      <c r="N402" s="223"/>
      <c r="O402" s="223"/>
      <c r="P402" s="223"/>
      <c r="Q402" s="223"/>
      <c r="R402" s="223"/>
      <c r="S402" s="223"/>
      <c r="T402" s="223"/>
      <c r="U402" s="223"/>
      <c r="V402" s="223"/>
      <c r="W402" s="202"/>
      <c r="X402" s="202"/>
      <c r="Y402" s="202"/>
      <c r="Z402" s="202"/>
      <c r="AA402" s="201"/>
      <c r="AB402" s="201"/>
      <c r="AC402" s="201"/>
      <c r="AD402" s="201"/>
      <c r="AE402" s="201"/>
      <c r="AF402" s="201"/>
      <c r="AG402" s="201"/>
      <c r="AH402" s="201"/>
      <c r="AI402" s="201"/>
      <c r="AJ402" s="201"/>
      <c r="AK402" s="201"/>
      <c r="AL402" s="201"/>
      <c r="AM402" s="201"/>
      <c r="AN402" s="201"/>
      <c r="AO402" s="201"/>
      <c r="AP402" s="201"/>
      <c r="AQ402" s="201"/>
      <c r="AR402" s="201"/>
      <c r="AS402" s="201"/>
      <c r="AT402" s="201"/>
      <c r="AU402" s="201"/>
      <c r="AV402" s="201"/>
      <c r="AW402" s="201"/>
      <c r="AX402" s="201"/>
      <c r="AY402" s="201"/>
      <c r="AZ402" s="201"/>
      <c r="BA402" s="201"/>
      <c r="BB402" s="201"/>
      <c r="BC402" s="201"/>
      <c r="BD402" s="201"/>
      <c r="BE402" s="201"/>
      <c r="BF402" s="201"/>
      <c r="BG402" s="201"/>
      <c r="BH402" s="201"/>
      <c r="BI402" s="201"/>
      <c r="BJ402" s="201"/>
      <c r="BK402" s="201"/>
      <c r="BL402" s="201"/>
      <c r="BM402" s="201"/>
      <c r="BN402" s="201"/>
      <c r="BO402" s="201"/>
      <c r="BP402" s="201"/>
      <c r="BQ402" s="201"/>
      <c r="BR402" s="201"/>
      <c r="BS402" s="201"/>
      <c r="BT402" s="201"/>
      <c r="BU402" s="201"/>
      <c r="BV402" s="201"/>
      <c r="BW402" s="201"/>
      <c r="BX402" s="201"/>
      <c r="BY402" s="201"/>
      <c r="BZ402" s="201"/>
      <c r="CA402" s="201"/>
      <c r="CB402" s="201"/>
      <c r="CC402" s="201"/>
      <c r="CD402" s="201"/>
      <c r="CE402" s="201"/>
      <c r="CF402" s="201"/>
      <c r="CG402" s="201"/>
      <c r="CH402" s="201"/>
      <c r="CI402" s="201"/>
      <c r="CJ402" s="201"/>
      <c r="CK402" s="201"/>
      <c r="CL402" s="201"/>
      <c r="CM402" s="201"/>
      <c r="CN402" s="201"/>
      <c r="CO402" s="201"/>
      <c r="CP402" s="201"/>
      <c r="CQ402" s="201"/>
      <c r="CR402" s="201"/>
      <c r="CS402" s="201"/>
      <c r="CT402" s="201"/>
      <c r="CU402" s="201"/>
      <c r="CV402" s="201"/>
      <c r="CW402" s="201"/>
      <c r="CX402" s="201"/>
      <c r="CY402" s="201"/>
      <c r="CZ402" s="201"/>
      <c r="DA402" s="201"/>
      <c r="DB402" s="201"/>
      <c r="DC402" s="201"/>
      <c r="DD402" s="201"/>
      <c r="DE402" s="201"/>
      <c r="DF402" s="201"/>
      <c r="DG402" s="201"/>
      <c r="DH402" s="201"/>
      <c r="DI402" s="201"/>
      <c r="DJ402" s="201"/>
      <c r="DK402" s="201"/>
      <c r="DL402" s="201"/>
      <c r="DM402" s="201"/>
      <c r="DN402" s="201"/>
      <c r="DO402" s="202"/>
      <c r="DP402" s="202"/>
      <c r="DQ402" s="202"/>
      <c r="DR402" s="202"/>
      <c r="DS402" s="202"/>
      <c r="DT402" s="202"/>
    </row>
    <row r="403" spans="1:124" s="224" customFormat="1" x14ac:dyDescent="0.2">
      <c r="A403" s="223"/>
      <c r="B403" s="223"/>
      <c r="C403" s="225"/>
      <c r="D403" s="226"/>
      <c r="E403" s="240"/>
      <c r="F403" s="240"/>
      <c r="G403" s="240"/>
      <c r="H403" s="240"/>
      <c r="I403" s="240"/>
      <c r="J403" s="241"/>
      <c r="K403" s="223"/>
      <c r="L403" s="223"/>
      <c r="M403" s="223"/>
      <c r="N403" s="223"/>
      <c r="O403" s="223"/>
      <c r="P403" s="223"/>
      <c r="Q403" s="223"/>
      <c r="R403" s="223"/>
      <c r="S403" s="223"/>
      <c r="T403" s="223"/>
      <c r="U403" s="223"/>
      <c r="V403" s="223"/>
      <c r="W403" s="202"/>
      <c r="X403" s="202"/>
      <c r="Y403" s="202"/>
      <c r="Z403" s="202"/>
      <c r="AA403" s="201"/>
      <c r="AB403" s="201"/>
      <c r="AC403" s="201"/>
      <c r="AD403" s="201"/>
      <c r="AE403" s="201"/>
      <c r="AF403" s="201"/>
      <c r="AG403" s="201"/>
      <c r="AH403" s="201"/>
      <c r="AI403" s="201"/>
      <c r="AJ403" s="201"/>
      <c r="AK403" s="201"/>
      <c r="AL403" s="201"/>
      <c r="AM403" s="201"/>
      <c r="AN403" s="201"/>
      <c r="AO403" s="201"/>
      <c r="AP403" s="201"/>
      <c r="AQ403" s="201"/>
      <c r="AR403" s="201"/>
      <c r="AS403" s="201"/>
      <c r="AT403" s="201"/>
      <c r="AU403" s="201"/>
      <c r="AV403" s="201"/>
      <c r="AW403" s="201"/>
      <c r="AX403" s="201"/>
      <c r="AY403" s="201"/>
      <c r="AZ403" s="201"/>
      <c r="BA403" s="201"/>
      <c r="BB403" s="201"/>
      <c r="BC403" s="201"/>
      <c r="BD403" s="201"/>
      <c r="BE403" s="201"/>
      <c r="BF403" s="201"/>
      <c r="BG403" s="201"/>
      <c r="BH403" s="201"/>
      <c r="BI403" s="201"/>
      <c r="BJ403" s="201"/>
      <c r="BK403" s="201"/>
      <c r="BL403" s="201"/>
      <c r="BM403" s="201"/>
      <c r="BN403" s="201"/>
      <c r="BO403" s="201"/>
      <c r="BP403" s="201"/>
      <c r="BQ403" s="201"/>
      <c r="BR403" s="201"/>
      <c r="BS403" s="201"/>
      <c r="BT403" s="201"/>
      <c r="BU403" s="201"/>
      <c r="BV403" s="201"/>
      <c r="BW403" s="201"/>
      <c r="BX403" s="201"/>
      <c r="BY403" s="201"/>
      <c r="BZ403" s="201"/>
      <c r="CA403" s="201"/>
      <c r="CB403" s="201"/>
      <c r="CC403" s="201"/>
      <c r="CD403" s="201"/>
      <c r="CE403" s="201"/>
      <c r="CF403" s="201"/>
      <c r="CG403" s="201"/>
      <c r="CH403" s="201"/>
      <c r="CI403" s="201"/>
      <c r="CJ403" s="201"/>
      <c r="CK403" s="201"/>
      <c r="CL403" s="201"/>
      <c r="CM403" s="201"/>
      <c r="CN403" s="201"/>
      <c r="CO403" s="201"/>
      <c r="CP403" s="201"/>
      <c r="CQ403" s="201"/>
      <c r="CR403" s="201"/>
      <c r="CS403" s="201"/>
      <c r="CT403" s="201"/>
      <c r="CU403" s="201"/>
      <c r="CV403" s="201"/>
      <c r="CW403" s="201"/>
      <c r="CX403" s="201"/>
      <c r="CY403" s="201"/>
      <c r="CZ403" s="201"/>
      <c r="DA403" s="201"/>
      <c r="DB403" s="201"/>
      <c r="DC403" s="201"/>
      <c r="DD403" s="201"/>
      <c r="DE403" s="201"/>
      <c r="DF403" s="201"/>
      <c r="DG403" s="201"/>
      <c r="DH403" s="201"/>
      <c r="DI403" s="201"/>
      <c r="DJ403" s="201"/>
      <c r="DK403" s="201"/>
      <c r="DL403" s="201"/>
      <c r="DM403" s="201"/>
      <c r="DN403" s="201"/>
      <c r="DO403" s="202"/>
      <c r="DP403" s="202"/>
      <c r="DQ403" s="202"/>
      <c r="DR403" s="202"/>
      <c r="DS403" s="202"/>
      <c r="DT403" s="202"/>
    </row>
    <row r="404" spans="1:124" s="224" customFormat="1" x14ac:dyDescent="0.2">
      <c r="A404" s="223"/>
      <c r="B404" s="223"/>
      <c r="C404" s="225"/>
      <c r="D404" s="226"/>
      <c r="E404" s="240"/>
      <c r="F404" s="240"/>
      <c r="G404" s="240"/>
      <c r="H404" s="240"/>
      <c r="I404" s="240"/>
      <c r="J404" s="241"/>
      <c r="K404" s="223"/>
      <c r="L404" s="223"/>
      <c r="M404" s="223"/>
      <c r="N404" s="223"/>
      <c r="O404" s="223"/>
      <c r="P404" s="223"/>
      <c r="Q404" s="223"/>
      <c r="R404" s="223"/>
      <c r="S404" s="223"/>
      <c r="T404" s="223"/>
      <c r="U404" s="223"/>
      <c r="V404" s="223"/>
      <c r="W404" s="202"/>
      <c r="X404" s="202"/>
      <c r="Y404" s="202"/>
      <c r="Z404" s="202"/>
      <c r="AA404" s="201"/>
      <c r="AB404" s="201"/>
      <c r="AC404" s="201"/>
      <c r="AD404" s="201"/>
      <c r="AE404" s="201"/>
      <c r="AF404" s="201"/>
      <c r="AG404" s="201"/>
      <c r="AH404" s="201"/>
      <c r="AI404" s="201"/>
      <c r="AJ404" s="201"/>
      <c r="AK404" s="201"/>
      <c r="AL404" s="201"/>
      <c r="AM404" s="201"/>
      <c r="AN404" s="201"/>
      <c r="AO404" s="201"/>
      <c r="AP404" s="201"/>
      <c r="AQ404" s="201"/>
      <c r="AR404" s="201"/>
      <c r="AS404" s="201"/>
      <c r="AT404" s="201"/>
      <c r="AU404" s="201"/>
      <c r="AV404" s="201"/>
      <c r="AW404" s="201"/>
      <c r="AX404" s="201"/>
      <c r="AY404" s="201"/>
      <c r="AZ404" s="201"/>
      <c r="BA404" s="201"/>
      <c r="BB404" s="201"/>
      <c r="BC404" s="201"/>
      <c r="BD404" s="201"/>
      <c r="BE404" s="201"/>
      <c r="BF404" s="201"/>
      <c r="BG404" s="201"/>
      <c r="BH404" s="201"/>
      <c r="BI404" s="201"/>
      <c r="BJ404" s="201"/>
      <c r="BK404" s="201"/>
      <c r="BL404" s="201"/>
      <c r="BM404" s="201"/>
      <c r="BN404" s="201"/>
      <c r="BO404" s="201"/>
      <c r="BP404" s="201"/>
      <c r="BQ404" s="201"/>
      <c r="BR404" s="201"/>
      <c r="BS404" s="201"/>
      <c r="BT404" s="201"/>
      <c r="BU404" s="201"/>
      <c r="BV404" s="201"/>
      <c r="BW404" s="201"/>
      <c r="BX404" s="201"/>
      <c r="BY404" s="201"/>
      <c r="BZ404" s="201"/>
      <c r="CA404" s="201"/>
      <c r="CB404" s="201"/>
      <c r="CC404" s="201"/>
      <c r="CD404" s="201"/>
      <c r="CE404" s="201"/>
      <c r="CF404" s="201"/>
      <c r="CG404" s="201"/>
      <c r="CH404" s="201"/>
      <c r="CI404" s="201"/>
      <c r="CJ404" s="201"/>
      <c r="CK404" s="201"/>
      <c r="CL404" s="201"/>
      <c r="CM404" s="201"/>
      <c r="CN404" s="201"/>
      <c r="CO404" s="201"/>
      <c r="CP404" s="201"/>
      <c r="CQ404" s="201"/>
      <c r="CR404" s="201"/>
      <c r="CS404" s="201"/>
      <c r="CT404" s="201"/>
      <c r="CU404" s="201"/>
      <c r="CV404" s="201"/>
      <c r="CW404" s="201"/>
      <c r="CX404" s="201"/>
      <c r="CY404" s="201"/>
      <c r="CZ404" s="201"/>
      <c r="DA404" s="201"/>
      <c r="DB404" s="201"/>
      <c r="DC404" s="201"/>
      <c r="DD404" s="201"/>
      <c r="DE404" s="201"/>
      <c r="DF404" s="201"/>
      <c r="DG404" s="201"/>
      <c r="DH404" s="201"/>
      <c r="DI404" s="201"/>
      <c r="DJ404" s="201"/>
      <c r="DK404" s="201"/>
      <c r="DL404" s="201"/>
      <c r="DM404" s="201"/>
      <c r="DN404" s="201"/>
      <c r="DO404" s="202"/>
      <c r="DP404" s="202"/>
      <c r="DQ404" s="202"/>
      <c r="DR404" s="202"/>
      <c r="DS404" s="202"/>
      <c r="DT404" s="202"/>
    </row>
    <row r="405" spans="1:124" s="224" customFormat="1" x14ac:dyDescent="0.2">
      <c r="A405" s="223"/>
      <c r="B405" s="223"/>
      <c r="C405" s="225"/>
      <c r="D405" s="226"/>
      <c r="E405" s="240"/>
      <c r="F405" s="240"/>
      <c r="G405" s="240"/>
      <c r="H405" s="240"/>
      <c r="I405" s="240"/>
      <c r="J405" s="241"/>
      <c r="K405" s="223"/>
      <c r="L405" s="223"/>
      <c r="M405" s="223"/>
      <c r="N405" s="223"/>
      <c r="O405" s="223"/>
      <c r="P405" s="223"/>
      <c r="Q405" s="223"/>
      <c r="R405" s="223"/>
      <c r="S405" s="223"/>
      <c r="T405" s="223"/>
      <c r="U405" s="223"/>
      <c r="V405" s="223"/>
      <c r="W405" s="202"/>
      <c r="X405" s="202"/>
      <c r="Y405" s="202"/>
      <c r="Z405" s="202"/>
      <c r="AA405" s="201"/>
      <c r="AB405" s="201"/>
      <c r="AC405" s="201"/>
      <c r="AD405" s="201"/>
      <c r="AE405" s="201"/>
      <c r="AF405" s="201"/>
      <c r="AG405" s="201"/>
      <c r="AH405" s="201"/>
      <c r="AI405" s="201"/>
      <c r="AJ405" s="201"/>
      <c r="AK405" s="201"/>
      <c r="AL405" s="201"/>
      <c r="AM405" s="201"/>
      <c r="AN405" s="201"/>
      <c r="AO405" s="201"/>
      <c r="AP405" s="201"/>
      <c r="AQ405" s="201"/>
      <c r="AR405" s="201"/>
      <c r="AS405" s="201"/>
      <c r="AT405" s="201"/>
      <c r="AU405" s="201"/>
      <c r="AV405" s="201"/>
      <c r="AW405" s="201"/>
      <c r="AX405" s="201"/>
      <c r="AY405" s="201"/>
      <c r="AZ405" s="201"/>
      <c r="BA405" s="201"/>
      <c r="BB405" s="201"/>
      <c r="BC405" s="201"/>
      <c r="BD405" s="201"/>
      <c r="BE405" s="201"/>
      <c r="BF405" s="201"/>
      <c r="BG405" s="201"/>
      <c r="BH405" s="201"/>
      <c r="BI405" s="201"/>
      <c r="BJ405" s="201"/>
      <c r="BK405" s="201"/>
      <c r="BL405" s="201"/>
      <c r="BM405" s="201"/>
      <c r="BN405" s="201"/>
      <c r="BO405" s="201"/>
      <c r="BP405" s="201"/>
      <c r="BQ405" s="201"/>
      <c r="BR405" s="201"/>
      <c r="BS405" s="201"/>
      <c r="BT405" s="201"/>
      <c r="BU405" s="201"/>
      <c r="BV405" s="201"/>
      <c r="BW405" s="201"/>
      <c r="BX405" s="201"/>
      <c r="BY405" s="201"/>
      <c r="BZ405" s="201"/>
      <c r="CA405" s="201"/>
      <c r="CB405" s="201"/>
      <c r="CC405" s="201"/>
      <c r="CD405" s="201"/>
      <c r="CE405" s="201"/>
      <c r="CF405" s="201"/>
      <c r="CG405" s="201"/>
      <c r="CH405" s="201"/>
      <c r="CI405" s="201"/>
      <c r="CJ405" s="201"/>
      <c r="CK405" s="201"/>
      <c r="CL405" s="201"/>
      <c r="CM405" s="201"/>
      <c r="CN405" s="201"/>
      <c r="CO405" s="201"/>
      <c r="CP405" s="201"/>
      <c r="CQ405" s="201"/>
      <c r="CR405" s="201"/>
      <c r="CS405" s="201"/>
      <c r="CT405" s="201"/>
      <c r="CU405" s="201"/>
      <c r="CV405" s="201"/>
      <c r="CW405" s="201"/>
      <c r="CX405" s="201"/>
      <c r="CY405" s="201"/>
      <c r="CZ405" s="201"/>
      <c r="DA405" s="201"/>
      <c r="DB405" s="201"/>
      <c r="DC405" s="201"/>
      <c r="DD405" s="201"/>
      <c r="DE405" s="201"/>
      <c r="DF405" s="201"/>
      <c r="DG405" s="201"/>
      <c r="DH405" s="201"/>
      <c r="DI405" s="201"/>
      <c r="DJ405" s="201"/>
      <c r="DK405" s="201"/>
      <c r="DL405" s="201"/>
      <c r="DM405" s="201"/>
      <c r="DN405" s="201"/>
      <c r="DO405" s="202"/>
      <c r="DP405" s="202"/>
      <c r="DQ405" s="202"/>
      <c r="DR405" s="202"/>
      <c r="DS405" s="202"/>
      <c r="DT405" s="202"/>
    </row>
    <row r="406" spans="1:124" x14ac:dyDescent="0.2">
      <c r="C406" s="225"/>
      <c r="D406" s="226"/>
      <c r="E406" s="240"/>
      <c r="F406" s="240"/>
      <c r="G406" s="240"/>
      <c r="H406" s="240"/>
      <c r="I406" s="240"/>
      <c r="J406" s="241"/>
      <c r="K406" s="223"/>
      <c r="L406" s="223"/>
      <c r="M406" s="223"/>
      <c r="N406" s="223"/>
      <c r="O406" s="223"/>
      <c r="P406" s="223"/>
      <c r="Q406" s="223"/>
      <c r="R406" s="223"/>
      <c r="S406" s="223"/>
      <c r="T406" s="223"/>
      <c r="U406" s="223"/>
      <c r="V406" s="223"/>
    </row>
    <row r="407" spans="1:124" x14ac:dyDescent="0.2">
      <c r="C407" s="225"/>
      <c r="D407" s="226"/>
      <c r="E407" s="240"/>
      <c r="F407" s="240"/>
      <c r="G407" s="240"/>
      <c r="H407" s="240"/>
      <c r="I407" s="240"/>
      <c r="J407" s="241"/>
      <c r="K407" s="223"/>
      <c r="L407" s="223"/>
      <c r="M407" s="223"/>
      <c r="N407" s="223"/>
      <c r="O407" s="223"/>
      <c r="P407" s="223"/>
      <c r="Q407" s="223"/>
      <c r="R407" s="223"/>
      <c r="S407" s="223"/>
      <c r="T407" s="223"/>
      <c r="U407" s="223"/>
      <c r="V407" s="223"/>
    </row>
    <row r="408" spans="1:124" x14ac:dyDescent="0.2">
      <c r="C408" s="225"/>
      <c r="D408" s="226"/>
      <c r="E408" s="240"/>
      <c r="F408" s="240"/>
      <c r="G408" s="240"/>
      <c r="H408" s="240"/>
      <c r="I408" s="240"/>
      <c r="J408" s="241"/>
      <c r="K408" s="223"/>
      <c r="L408" s="223"/>
      <c r="M408" s="223"/>
      <c r="N408" s="223"/>
      <c r="O408" s="223"/>
      <c r="P408" s="223"/>
      <c r="Q408" s="223"/>
      <c r="R408" s="223"/>
      <c r="S408" s="223"/>
      <c r="T408" s="223"/>
      <c r="U408" s="223"/>
      <c r="V408" s="223"/>
    </row>
    <row r="409" spans="1:124" x14ac:dyDescent="0.2">
      <c r="C409" s="225"/>
      <c r="D409" s="226"/>
      <c r="E409" s="240"/>
      <c r="F409" s="240"/>
      <c r="G409" s="240"/>
      <c r="H409" s="240"/>
      <c r="I409" s="240"/>
      <c r="J409" s="241"/>
      <c r="K409" s="223"/>
      <c r="L409" s="223"/>
      <c r="M409" s="223"/>
      <c r="N409" s="223"/>
      <c r="O409" s="223"/>
      <c r="P409" s="223"/>
      <c r="Q409" s="223"/>
      <c r="R409" s="223"/>
      <c r="S409" s="223"/>
      <c r="T409" s="223"/>
      <c r="U409" s="223"/>
      <c r="V409" s="223"/>
    </row>
    <row r="410" spans="1:124" x14ac:dyDescent="0.2">
      <c r="C410" s="225"/>
      <c r="D410" s="226"/>
      <c r="E410" s="240"/>
      <c r="F410" s="240"/>
      <c r="G410" s="240"/>
      <c r="H410" s="240"/>
      <c r="I410" s="240"/>
      <c r="J410" s="241"/>
      <c r="K410" s="223"/>
      <c r="L410" s="223"/>
      <c r="M410" s="223"/>
      <c r="N410" s="223"/>
      <c r="O410" s="223"/>
      <c r="P410" s="223"/>
      <c r="Q410" s="223"/>
      <c r="R410" s="223"/>
      <c r="S410" s="223"/>
      <c r="T410" s="223"/>
      <c r="U410" s="223"/>
      <c r="V410" s="223"/>
    </row>
    <row r="411" spans="1:124" x14ac:dyDescent="0.2">
      <c r="C411" s="225"/>
      <c r="D411" s="226"/>
      <c r="E411" s="240"/>
      <c r="F411" s="240"/>
      <c r="G411" s="240"/>
      <c r="H411" s="240"/>
      <c r="I411" s="240"/>
      <c r="J411" s="241"/>
      <c r="K411" s="223"/>
      <c r="L411" s="223"/>
      <c r="M411" s="223"/>
      <c r="N411" s="223"/>
      <c r="O411" s="223"/>
      <c r="P411" s="223"/>
      <c r="Q411" s="223"/>
      <c r="R411" s="223"/>
      <c r="S411" s="223"/>
      <c r="T411" s="223"/>
      <c r="U411" s="223"/>
      <c r="V411" s="223"/>
    </row>
    <row r="412" spans="1:124" x14ac:dyDescent="0.2">
      <c r="C412" s="225"/>
      <c r="D412" s="226"/>
      <c r="E412" s="240"/>
      <c r="F412" s="240"/>
      <c r="G412" s="240"/>
      <c r="H412" s="240"/>
      <c r="I412" s="240"/>
      <c r="J412" s="241"/>
      <c r="K412" s="223"/>
      <c r="L412" s="223"/>
      <c r="M412" s="223"/>
      <c r="N412" s="223"/>
      <c r="O412" s="223"/>
      <c r="P412" s="223"/>
      <c r="Q412" s="223"/>
      <c r="R412" s="223"/>
      <c r="S412" s="223"/>
      <c r="T412" s="223"/>
      <c r="U412" s="223"/>
      <c r="V412" s="223"/>
    </row>
    <row r="413" spans="1:124" x14ac:dyDescent="0.2">
      <c r="C413" s="225"/>
      <c r="D413" s="226"/>
      <c r="E413" s="240"/>
      <c r="F413" s="240"/>
      <c r="G413" s="240"/>
      <c r="H413" s="240"/>
      <c r="I413" s="240"/>
      <c r="J413" s="241"/>
      <c r="K413" s="223"/>
      <c r="L413" s="223"/>
      <c r="M413" s="223"/>
      <c r="N413" s="223"/>
      <c r="O413" s="223"/>
      <c r="P413" s="223"/>
      <c r="Q413" s="223"/>
      <c r="R413" s="223"/>
      <c r="S413" s="223"/>
      <c r="T413" s="223"/>
      <c r="U413" s="223"/>
      <c r="V413" s="223"/>
    </row>
    <row r="414" spans="1:124" x14ac:dyDescent="0.2">
      <c r="C414" s="225"/>
      <c r="D414" s="226"/>
      <c r="E414" s="240"/>
      <c r="F414" s="240"/>
      <c r="G414" s="240"/>
      <c r="H414" s="240"/>
      <c r="I414" s="240"/>
      <c r="J414" s="241"/>
      <c r="K414" s="223"/>
      <c r="L414" s="223"/>
      <c r="M414" s="223"/>
      <c r="N414" s="223"/>
      <c r="O414" s="223"/>
      <c r="P414" s="223"/>
      <c r="Q414" s="223"/>
      <c r="R414" s="223"/>
      <c r="S414" s="223"/>
      <c r="T414" s="223"/>
      <c r="U414" s="223"/>
      <c r="V414" s="223"/>
    </row>
    <row r="415" spans="1:124" x14ac:dyDescent="0.2">
      <c r="C415" s="225"/>
      <c r="D415" s="226"/>
      <c r="E415" s="240"/>
      <c r="F415" s="240"/>
      <c r="G415" s="240"/>
      <c r="H415" s="240"/>
      <c r="I415" s="240"/>
      <c r="J415" s="241"/>
      <c r="K415" s="223"/>
      <c r="L415" s="223"/>
      <c r="M415" s="223"/>
      <c r="N415" s="223"/>
      <c r="O415" s="223"/>
      <c r="P415" s="223"/>
      <c r="Q415" s="223"/>
      <c r="R415" s="223"/>
      <c r="S415" s="223"/>
      <c r="T415" s="223"/>
      <c r="U415" s="223"/>
      <c r="V415" s="223"/>
    </row>
    <row r="416" spans="1:124" x14ac:dyDescent="0.2">
      <c r="C416" s="225"/>
      <c r="D416" s="226"/>
      <c r="E416" s="240"/>
      <c r="F416" s="240"/>
      <c r="G416" s="240"/>
      <c r="H416" s="240"/>
      <c r="I416" s="240"/>
      <c r="J416" s="241"/>
      <c r="K416" s="223"/>
      <c r="L416" s="223"/>
      <c r="M416" s="223"/>
      <c r="N416" s="223"/>
      <c r="O416" s="223"/>
      <c r="P416" s="223"/>
      <c r="Q416" s="223"/>
      <c r="R416" s="223"/>
      <c r="S416" s="223"/>
      <c r="T416" s="223"/>
      <c r="U416" s="223"/>
      <c r="V416" s="223"/>
    </row>
    <row r="417" spans="3:22" x14ac:dyDescent="0.2">
      <c r="C417" s="225"/>
      <c r="D417" s="226"/>
      <c r="E417" s="240"/>
      <c r="F417" s="240"/>
      <c r="G417" s="240"/>
      <c r="H417" s="240"/>
      <c r="I417" s="240"/>
      <c r="J417" s="241"/>
      <c r="K417" s="223"/>
      <c r="L417" s="223"/>
      <c r="M417" s="223"/>
      <c r="N417" s="223"/>
      <c r="O417" s="223"/>
      <c r="P417" s="223"/>
      <c r="Q417" s="223"/>
      <c r="R417" s="223"/>
      <c r="S417" s="223"/>
      <c r="T417" s="223"/>
      <c r="U417" s="223"/>
      <c r="V417" s="223"/>
    </row>
    <row r="418" spans="3:22" x14ac:dyDescent="0.2">
      <c r="C418" s="225"/>
      <c r="D418" s="226"/>
      <c r="E418" s="240"/>
      <c r="F418" s="240"/>
      <c r="G418" s="240"/>
      <c r="H418" s="240"/>
      <c r="I418" s="240"/>
      <c r="J418" s="241"/>
      <c r="K418" s="223"/>
      <c r="L418" s="223"/>
      <c r="M418" s="223"/>
      <c r="N418" s="223"/>
      <c r="O418" s="223"/>
      <c r="P418" s="223"/>
      <c r="Q418" s="223"/>
      <c r="R418" s="223"/>
      <c r="S418" s="223"/>
      <c r="T418" s="223"/>
      <c r="U418" s="223"/>
      <c r="V418" s="223"/>
    </row>
    <row r="419" spans="3:22" x14ac:dyDescent="0.2">
      <c r="C419" s="225"/>
      <c r="D419" s="226"/>
      <c r="E419" s="240"/>
      <c r="F419" s="240"/>
      <c r="G419" s="240"/>
      <c r="H419" s="240"/>
      <c r="I419" s="240"/>
      <c r="J419" s="241"/>
      <c r="K419" s="223"/>
      <c r="L419" s="223"/>
      <c r="M419" s="223"/>
      <c r="N419" s="223"/>
      <c r="O419" s="223"/>
      <c r="P419" s="223"/>
      <c r="Q419" s="223"/>
      <c r="R419" s="223"/>
      <c r="S419" s="223"/>
      <c r="T419" s="223"/>
      <c r="U419" s="223"/>
      <c r="V419" s="223"/>
    </row>
    <row r="420" spans="3:22" x14ac:dyDescent="0.2">
      <c r="C420" s="225"/>
      <c r="D420" s="226"/>
      <c r="E420" s="240"/>
      <c r="F420" s="240"/>
      <c r="G420" s="240"/>
      <c r="H420" s="240"/>
      <c r="I420" s="240"/>
      <c r="J420" s="241"/>
      <c r="K420" s="223"/>
      <c r="L420" s="223"/>
      <c r="M420" s="223"/>
      <c r="N420" s="223"/>
      <c r="O420" s="223"/>
      <c r="P420" s="223"/>
      <c r="Q420" s="223"/>
      <c r="R420" s="223"/>
      <c r="S420" s="223"/>
      <c r="T420" s="223"/>
      <c r="U420" s="223"/>
      <c r="V420" s="223"/>
    </row>
    <row r="421" spans="3:22" x14ac:dyDescent="0.2">
      <c r="C421" s="225"/>
      <c r="D421" s="226"/>
      <c r="E421" s="240"/>
      <c r="F421" s="240"/>
      <c r="G421" s="240"/>
      <c r="H421" s="240"/>
      <c r="I421" s="240"/>
      <c r="J421" s="241"/>
      <c r="K421" s="223"/>
      <c r="L421" s="223"/>
      <c r="M421" s="223"/>
      <c r="N421" s="223"/>
      <c r="O421" s="223"/>
      <c r="P421" s="223"/>
      <c r="Q421" s="223"/>
      <c r="R421" s="223"/>
      <c r="S421" s="223"/>
      <c r="T421" s="223"/>
      <c r="U421" s="223"/>
      <c r="V421" s="223"/>
    </row>
    <row r="422" spans="3:22" x14ac:dyDescent="0.2">
      <c r="C422" s="225"/>
      <c r="D422" s="226"/>
      <c r="E422" s="240"/>
      <c r="F422" s="240"/>
      <c r="G422" s="240"/>
      <c r="H422" s="240"/>
      <c r="I422" s="240"/>
      <c r="J422" s="241"/>
      <c r="K422" s="223"/>
      <c r="L422" s="223"/>
      <c r="M422" s="223"/>
      <c r="N422" s="223"/>
      <c r="O422" s="223"/>
      <c r="P422" s="223"/>
      <c r="Q422" s="223"/>
      <c r="R422" s="223"/>
      <c r="S422" s="223"/>
      <c r="T422" s="223"/>
      <c r="U422" s="223"/>
      <c r="V422" s="223"/>
    </row>
    <row r="423" spans="3:22" x14ac:dyDescent="0.2">
      <c r="C423" s="225"/>
      <c r="D423" s="226"/>
      <c r="E423" s="240"/>
      <c r="F423" s="240"/>
      <c r="G423" s="240"/>
      <c r="H423" s="240"/>
      <c r="I423" s="240"/>
      <c r="J423" s="241"/>
      <c r="K423" s="223"/>
      <c r="L423" s="223"/>
      <c r="M423" s="223"/>
      <c r="N423" s="223"/>
      <c r="O423" s="223"/>
      <c r="P423" s="223"/>
      <c r="Q423" s="223"/>
      <c r="R423" s="223"/>
      <c r="S423" s="223"/>
      <c r="T423" s="223"/>
      <c r="U423" s="223"/>
      <c r="V423" s="223"/>
    </row>
    <row r="424" spans="3:22" x14ac:dyDescent="0.2">
      <c r="C424" s="225"/>
      <c r="D424" s="226"/>
      <c r="E424" s="240"/>
      <c r="F424" s="240"/>
      <c r="G424" s="240"/>
      <c r="H424" s="240"/>
      <c r="I424" s="240"/>
      <c r="J424" s="241"/>
      <c r="K424" s="223"/>
      <c r="L424" s="223"/>
      <c r="M424" s="223"/>
      <c r="N424" s="223"/>
      <c r="O424" s="223"/>
      <c r="P424" s="223"/>
      <c r="Q424" s="223"/>
      <c r="R424" s="223"/>
      <c r="S424" s="223"/>
      <c r="T424" s="223"/>
      <c r="U424" s="223"/>
      <c r="V424" s="223"/>
    </row>
    <row r="425" spans="3:22" x14ac:dyDescent="0.2">
      <c r="C425" s="225"/>
      <c r="D425" s="226"/>
      <c r="E425" s="240"/>
      <c r="F425" s="240"/>
      <c r="G425" s="240"/>
      <c r="H425" s="240"/>
      <c r="I425" s="240"/>
      <c r="J425" s="241"/>
      <c r="K425" s="223"/>
      <c r="L425" s="223"/>
      <c r="M425" s="223"/>
      <c r="N425" s="223"/>
      <c r="O425" s="223"/>
      <c r="P425" s="223"/>
      <c r="Q425" s="223"/>
      <c r="R425" s="223"/>
      <c r="S425" s="223"/>
      <c r="T425" s="223"/>
      <c r="U425" s="223"/>
      <c r="V425" s="223"/>
    </row>
    <row r="426" spans="3:22" x14ac:dyDescent="0.2">
      <c r="C426" s="225"/>
      <c r="D426" s="226"/>
      <c r="E426" s="240"/>
      <c r="F426" s="240"/>
      <c r="G426" s="240"/>
      <c r="H426" s="240"/>
      <c r="I426" s="240"/>
      <c r="J426" s="241"/>
      <c r="K426" s="223"/>
      <c r="L426" s="223"/>
      <c r="M426" s="223"/>
      <c r="N426" s="223"/>
      <c r="O426" s="223"/>
      <c r="P426" s="223"/>
      <c r="Q426" s="223"/>
      <c r="R426" s="223"/>
      <c r="S426" s="223"/>
      <c r="T426" s="223"/>
      <c r="U426" s="223"/>
      <c r="V426" s="223"/>
    </row>
    <row r="427" spans="3:22" x14ac:dyDescent="0.2">
      <c r="C427" s="225"/>
      <c r="D427" s="226"/>
      <c r="E427" s="240"/>
      <c r="F427" s="240"/>
      <c r="G427" s="240"/>
      <c r="H427" s="240"/>
      <c r="I427" s="240"/>
      <c r="J427" s="241"/>
      <c r="K427" s="223"/>
      <c r="L427" s="223"/>
      <c r="M427" s="223"/>
      <c r="N427" s="223"/>
      <c r="O427" s="223"/>
      <c r="P427" s="223"/>
      <c r="Q427" s="223"/>
      <c r="R427" s="223"/>
      <c r="S427" s="223"/>
      <c r="T427" s="223"/>
      <c r="U427" s="223"/>
      <c r="V427" s="223"/>
    </row>
    <row r="428" spans="3:22" x14ac:dyDescent="0.2">
      <c r="C428" s="225"/>
      <c r="D428" s="226"/>
      <c r="E428" s="240"/>
      <c r="F428" s="240"/>
      <c r="G428" s="240"/>
      <c r="H428" s="240"/>
      <c r="I428" s="240"/>
      <c r="J428" s="241"/>
      <c r="K428" s="223"/>
      <c r="L428" s="223"/>
      <c r="M428" s="223"/>
      <c r="N428" s="223"/>
      <c r="O428" s="223"/>
      <c r="P428" s="223"/>
      <c r="Q428" s="223"/>
      <c r="R428" s="223"/>
      <c r="S428" s="223"/>
      <c r="T428" s="223"/>
      <c r="U428" s="223"/>
      <c r="V428" s="223"/>
    </row>
    <row r="429" spans="3:22" x14ac:dyDescent="0.2">
      <c r="C429" s="225"/>
      <c r="D429" s="226"/>
      <c r="E429" s="240"/>
      <c r="F429" s="240"/>
      <c r="G429" s="240"/>
      <c r="H429" s="240"/>
      <c r="I429" s="240"/>
      <c r="J429" s="241"/>
      <c r="K429" s="223"/>
      <c r="L429" s="223"/>
      <c r="M429" s="223"/>
      <c r="N429" s="223"/>
      <c r="O429" s="223"/>
      <c r="P429" s="223"/>
      <c r="Q429" s="223"/>
      <c r="R429" s="223"/>
      <c r="S429" s="223"/>
      <c r="T429" s="223"/>
      <c r="U429" s="223"/>
      <c r="V429" s="223"/>
    </row>
    <row r="430" spans="3:22" x14ac:dyDescent="0.2">
      <c r="C430" s="225"/>
      <c r="D430" s="226"/>
      <c r="E430" s="240"/>
      <c r="F430" s="240"/>
      <c r="G430" s="240"/>
      <c r="H430" s="240"/>
      <c r="I430" s="240"/>
      <c r="J430" s="241"/>
      <c r="K430" s="223"/>
      <c r="L430" s="223"/>
      <c r="M430" s="223"/>
      <c r="N430" s="223"/>
      <c r="O430" s="223"/>
      <c r="P430" s="223"/>
      <c r="Q430" s="223"/>
      <c r="R430" s="223"/>
      <c r="S430" s="223"/>
      <c r="T430" s="223"/>
      <c r="U430" s="223"/>
      <c r="V430" s="223"/>
    </row>
    <row r="431" spans="3:22" x14ac:dyDescent="0.2">
      <c r="C431" s="225"/>
      <c r="D431" s="226"/>
      <c r="E431" s="240"/>
      <c r="F431" s="240"/>
      <c r="G431" s="240"/>
      <c r="H431" s="240"/>
      <c r="I431" s="240"/>
      <c r="J431" s="241"/>
      <c r="K431" s="223"/>
      <c r="L431" s="223"/>
      <c r="M431" s="223"/>
      <c r="N431" s="223"/>
      <c r="O431" s="223"/>
      <c r="P431" s="223"/>
      <c r="Q431" s="223"/>
      <c r="R431" s="223"/>
      <c r="S431" s="223"/>
      <c r="T431" s="223"/>
      <c r="U431" s="223"/>
      <c r="V431" s="223"/>
    </row>
    <row r="432" spans="3:22" x14ac:dyDescent="0.2">
      <c r="C432" s="225"/>
      <c r="D432" s="226"/>
      <c r="E432" s="240"/>
      <c r="F432" s="240"/>
      <c r="G432" s="240"/>
      <c r="H432" s="240"/>
      <c r="I432" s="240"/>
      <c r="J432" s="241"/>
      <c r="K432" s="223"/>
      <c r="L432" s="223"/>
      <c r="M432" s="223"/>
      <c r="N432" s="223"/>
      <c r="O432" s="223"/>
      <c r="P432" s="223"/>
      <c r="Q432" s="223"/>
      <c r="R432" s="223"/>
      <c r="S432" s="223"/>
      <c r="T432" s="223"/>
      <c r="U432" s="223"/>
      <c r="V432" s="223"/>
    </row>
    <row r="433" spans="3:22" x14ac:dyDescent="0.2">
      <c r="C433" s="225"/>
      <c r="D433" s="226"/>
      <c r="E433" s="240"/>
      <c r="F433" s="240"/>
      <c r="G433" s="240"/>
      <c r="H433" s="240"/>
      <c r="I433" s="240"/>
      <c r="J433" s="241"/>
      <c r="K433" s="223"/>
      <c r="L433" s="223"/>
      <c r="M433" s="223"/>
      <c r="N433" s="223"/>
      <c r="O433" s="223"/>
      <c r="P433" s="223"/>
      <c r="Q433" s="223"/>
      <c r="R433" s="223"/>
      <c r="S433" s="223"/>
      <c r="T433" s="223"/>
      <c r="U433" s="223"/>
      <c r="V433" s="223"/>
    </row>
    <row r="434" spans="3:22" x14ac:dyDescent="0.2">
      <c r="C434" s="225"/>
      <c r="D434" s="226"/>
      <c r="E434" s="240"/>
      <c r="F434" s="240"/>
      <c r="G434" s="240"/>
      <c r="H434" s="240"/>
      <c r="I434" s="240"/>
      <c r="J434" s="241"/>
      <c r="K434" s="223"/>
      <c r="L434" s="223"/>
      <c r="M434" s="223"/>
      <c r="N434" s="223"/>
      <c r="O434" s="223"/>
      <c r="P434" s="223"/>
      <c r="Q434" s="223"/>
      <c r="R434" s="223"/>
      <c r="S434" s="223"/>
      <c r="T434" s="223"/>
      <c r="U434" s="223"/>
      <c r="V434" s="223"/>
    </row>
    <row r="435" spans="3:22" x14ac:dyDescent="0.2">
      <c r="C435" s="225"/>
      <c r="D435" s="226"/>
      <c r="E435" s="240"/>
      <c r="F435" s="240"/>
      <c r="G435" s="240"/>
      <c r="H435" s="240"/>
      <c r="I435" s="240"/>
      <c r="J435" s="241"/>
      <c r="K435" s="223"/>
      <c r="L435" s="223"/>
      <c r="M435" s="223"/>
      <c r="N435" s="223"/>
      <c r="O435" s="223"/>
      <c r="P435" s="223"/>
      <c r="Q435" s="223"/>
      <c r="R435" s="223"/>
      <c r="S435" s="223"/>
      <c r="T435" s="223"/>
      <c r="U435" s="223"/>
      <c r="V435" s="223"/>
    </row>
  </sheetData>
  <sheetProtection selectLockedCells="1"/>
  <mergeCells count="22">
    <mergeCell ref="CR5:DA5"/>
    <mergeCell ref="DC5:DL5"/>
    <mergeCell ref="AD5:AM5"/>
    <mergeCell ref="AO5:AX5"/>
    <mergeCell ref="AZ5:BI5"/>
    <mergeCell ref="BK5:BT5"/>
    <mergeCell ref="BV5:CE5"/>
    <mergeCell ref="CG5:CP5"/>
    <mergeCell ref="A6:A18"/>
    <mergeCell ref="B6:B7"/>
    <mergeCell ref="B8:B15"/>
    <mergeCell ref="B16:B18"/>
    <mergeCell ref="A4:B5"/>
    <mergeCell ref="U4:Z4"/>
    <mergeCell ref="T4:T5"/>
    <mergeCell ref="E4:E5"/>
    <mergeCell ref="C4:D5"/>
    <mergeCell ref="K4:N4"/>
    <mergeCell ref="J4:J5"/>
    <mergeCell ref="S4:S5"/>
    <mergeCell ref="F4:I4"/>
    <mergeCell ref="O4:R4"/>
  </mergeCells>
  <phoneticPr fontId="4" type="noConversion"/>
  <conditionalFormatting sqref="U6:Z18">
    <cfRule type="cellIs" dxfId="34" priority="1" operator="equal">
      <formula>"Adecuado"</formula>
    </cfRule>
    <cfRule type="cellIs" dxfId="33" priority="2" operator="equal">
      <formula>"Regular"</formula>
    </cfRule>
    <cfRule type="cellIs" dxfId="32" priority="3" operator="equal">
      <formula>"Deficiente"</formula>
    </cfRule>
  </conditionalFormatting>
  <printOptions horizontalCentered="1" verticalCentered="1"/>
  <pageMargins left="0.31" right="0.35433070866141736" top="0.13" bottom="0.14000000000000001" header="0" footer="0"/>
  <pageSetup paperSize="9" scale="5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5" r:id="rId4" name="Drop Down 25">
              <controlPr defaultSize="0" autoLine="0" autoPict="0">
                <anchor moveWithCells="1">
                  <from>
                    <xdr:col>1</xdr:col>
                    <xdr:colOff>9525</xdr:colOff>
                    <xdr:row>0</xdr:row>
                    <xdr:rowOff>123825</xdr:rowOff>
                  </from>
                  <to>
                    <xdr:col>3</xdr:col>
                    <xdr:colOff>1847850</xdr:colOff>
                    <xdr:row>1</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C1:P15"/>
  <sheetViews>
    <sheetView workbookViewId="0">
      <selection activeCell="K4" sqref="K4"/>
    </sheetView>
  </sheetViews>
  <sheetFormatPr baseColWidth="10" defaultRowHeight="12.75" x14ac:dyDescent="0.2"/>
  <cols>
    <col min="2" max="2" width="18.85546875" customWidth="1"/>
    <col min="3" max="3" width="3.5703125" customWidth="1"/>
    <col min="4" max="4" width="9.42578125" customWidth="1"/>
    <col min="5" max="5" width="9" customWidth="1"/>
    <col min="6" max="6" width="2.85546875" customWidth="1"/>
    <col min="7" max="7" width="2.7109375" customWidth="1"/>
    <col min="8" max="8" width="5.85546875" customWidth="1"/>
    <col min="9" max="9" width="8.28515625" customWidth="1"/>
    <col min="10" max="10" width="2" customWidth="1"/>
  </cols>
  <sheetData>
    <row r="1" spans="3:16" x14ac:dyDescent="0.2">
      <c r="D1" s="172" t="s">
        <v>285</v>
      </c>
      <c r="E1" s="172" t="s">
        <v>284</v>
      </c>
      <c r="F1" s="172"/>
      <c r="G1" s="172" t="s">
        <v>286</v>
      </c>
    </row>
    <row r="2" spans="3:16" ht="16.5" hidden="1" x14ac:dyDescent="0.2">
      <c r="D2">
        <v>0</v>
      </c>
      <c r="E2" s="170" t="s">
        <v>287</v>
      </c>
      <c r="F2" s="174"/>
      <c r="G2">
        <v>5</v>
      </c>
      <c r="I2" s="171">
        <f>+'F2'!O6</f>
        <v>2.6900791996665276</v>
      </c>
      <c r="K2" s="37" t="str">
        <f>IF(AND(I2&gt;D2,I2&lt;G2),"Adecuado","Deficiente")</f>
        <v>Adecuado</v>
      </c>
    </row>
    <row r="3" spans="3:16" hidden="1" x14ac:dyDescent="0.2"/>
    <row r="4" spans="3:16" ht="33" x14ac:dyDescent="0.2">
      <c r="C4" s="172" t="s">
        <v>274</v>
      </c>
      <c r="D4">
        <v>3</v>
      </c>
      <c r="E4" s="170">
        <v>4</v>
      </c>
      <c r="F4" s="175" t="s">
        <v>276</v>
      </c>
      <c r="G4">
        <v>7</v>
      </c>
      <c r="I4" s="171">
        <v>4</v>
      </c>
      <c r="K4" s="37" t="str">
        <f>IF((I4&lt;=D4),"Adecuado", IF(AND(I4&gt;=E4,I4&lt;G4),"Regular","Deficiente"))</f>
        <v>Regular</v>
      </c>
      <c r="N4" s="172" t="s">
        <v>274</v>
      </c>
      <c r="O4">
        <v>3</v>
      </c>
      <c r="P4" s="172" t="s">
        <v>285</v>
      </c>
    </row>
    <row r="5" spans="3:16" ht="16.5" x14ac:dyDescent="0.2">
      <c r="N5" s="170" t="s">
        <v>275</v>
      </c>
      <c r="P5" s="172" t="s">
        <v>284</v>
      </c>
    </row>
    <row r="6" spans="3:16" ht="16.5" x14ac:dyDescent="0.2">
      <c r="D6">
        <v>3</v>
      </c>
      <c r="E6" s="170" t="s">
        <v>275</v>
      </c>
      <c r="F6" s="174"/>
      <c r="G6">
        <v>5</v>
      </c>
      <c r="I6" s="171">
        <f>+I4</f>
        <v>4</v>
      </c>
      <c r="K6" s="37" t="str">
        <f>IF(AND(I6&gt;=E6,I6&lt;G6),"Regular","Deficiente")</f>
        <v>Deficiente</v>
      </c>
      <c r="N6" s="172" t="s">
        <v>15</v>
      </c>
      <c r="O6">
        <v>5</v>
      </c>
      <c r="P6" s="172" t="s">
        <v>286</v>
      </c>
    </row>
    <row r="8" spans="3:16" x14ac:dyDescent="0.2">
      <c r="I8" s="173"/>
    </row>
    <row r="13" spans="3:16" ht="16.5" x14ac:dyDescent="0.2">
      <c r="D13">
        <v>1</v>
      </c>
      <c r="E13" s="170" t="s">
        <v>282</v>
      </c>
      <c r="F13" s="174"/>
      <c r="G13">
        <v>5</v>
      </c>
      <c r="I13">
        <v>5</v>
      </c>
      <c r="K13" s="37" t="str">
        <f>IF((I13&lt;=D13),"Adecuado",IF((I13&lt;&gt;G13),"Regular","Deficiente"))</f>
        <v>Deficiente</v>
      </c>
    </row>
    <row r="15" spans="3:16" ht="16.5" x14ac:dyDescent="0.2">
      <c r="D15">
        <v>9</v>
      </c>
      <c r="E15" s="170" t="s">
        <v>283</v>
      </c>
      <c r="F15" s="174"/>
      <c r="G15">
        <v>11.1</v>
      </c>
      <c r="I15">
        <v>9</v>
      </c>
      <c r="K15" s="37" t="str">
        <f>IF((I15&lt;=D15),"Adecuado",IF((I15&lt;&gt;G15),"Regular","Deficiente"))</f>
        <v>Adecuado</v>
      </c>
    </row>
  </sheetData>
  <conditionalFormatting sqref="K2">
    <cfRule type="cellIs" dxfId="31" priority="49" operator="equal">
      <formula>"Adecuado"</formula>
    </cfRule>
    <cfRule type="cellIs" dxfId="30" priority="50" operator="equal">
      <formula>"Regular"</formula>
    </cfRule>
    <cfRule type="cellIs" dxfId="29" priority="51" operator="equal">
      <formula>"Deficiente"</formula>
    </cfRule>
  </conditionalFormatting>
  <conditionalFormatting sqref="K4">
    <cfRule type="cellIs" dxfId="28" priority="13" operator="equal">
      <formula>"Adecuado"</formula>
    </cfRule>
    <cfRule type="cellIs" dxfId="27" priority="14" operator="equal">
      <formula>"Regular"</formula>
    </cfRule>
    <cfRule type="cellIs" dxfId="26" priority="15" operator="equal">
      <formula>"Deficiente"</formula>
    </cfRule>
  </conditionalFormatting>
  <conditionalFormatting sqref="K6">
    <cfRule type="cellIs" dxfId="25" priority="1" operator="equal">
      <formula>"Adecuado"</formula>
    </cfRule>
    <cfRule type="cellIs" dxfId="24" priority="2" operator="equal">
      <formula>"Regular"</formula>
    </cfRule>
    <cfRule type="cellIs" dxfId="23" priority="3" operator="equal">
      <formula>"Deficiente"</formula>
    </cfRule>
  </conditionalFormatting>
  <conditionalFormatting sqref="K13">
    <cfRule type="cellIs" dxfId="22" priority="79" operator="equal">
      <formula>"Adecuado"</formula>
    </cfRule>
    <cfRule type="cellIs" dxfId="21" priority="80" operator="equal">
      <formula>"Regular"</formula>
    </cfRule>
    <cfRule type="cellIs" dxfId="20" priority="81" operator="equal">
      <formula>"Deficiente"</formula>
    </cfRule>
  </conditionalFormatting>
  <conditionalFormatting sqref="K15">
    <cfRule type="cellIs" dxfId="19" priority="67" operator="equal">
      <formula>"Adecuado"</formula>
    </cfRule>
    <cfRule type="cellIs" dxfId="18" priority="68" operator="equal">
      <formula>"Regular"</formula>
    </cfRule>
    <cfRule type="cellIs" dxfId="17" priority="69" operator="equal">
      <formula>"Deficiente"</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1">
    <tabColor rgb="FF00B050"/>
  </sheetPr>
  <dimension ref="A1:GG846"/>
  <sheetViews>
    <sheetView tabSelected="1" zoomScale="95" zoomScaleNormal="95" workbookViewId="0">
      <selection sqref="A1:XFD1048576"/>
    </sheetView>
  </sheetViews>
  <sheetFormatPr baseColWidth="10" defaultRowHeight="12.75" x14ac:dyDescent="0.2"/>
  <cols>
    <col min="1" max="1" width="7.28515625" style="471" customWidth="1"/>
    <col min="2" max="2" width="18.7109375" style="472" customWidth="1"/>
    <col min="3" max="3" width="6.140625" style="472" customWidth="1"/>
    <col min="4" max="4" width="59.85546875" style="473" customWidth="1"/>
    <col min="5" max="5" width="28.42578125" style="471" customWidth="1"/>
    <col min="6" max="6" width="20.140625" style="471" customWidth="1"/>
    <col min="7" max="7" width="17.7109375" style="471" customWidth="1"/>
    <col min="8" max="8" width="18.42578125" style="471" customWidth="1"/>
    <col min="9" max="9" width="17.7109375" style="471" customWidth="1"/>
    <col min="10" max="10" width="18.42578125" style="471" customWidth="1"/>
    <col min="11" max="11" width="17.7109375" style="471" customWidth="1"/>
    <col min="12" max="13" width="18.42578125" style="471" customWidth="1"/>
    <col min="14" max="189" width="11.42578125" style="1"/>
    <col min="190" max="16384" width="11.42578125" style="428"/>
  </cols>
  <sheetData>
    <row r="1" spans="1:189" s="423" customFormat="1" ht="20.25" x14ac:dyDescent="0.2">
      <c r="A1" s="657" t="s">
        <v>128</v>
      </c>
      <c r="B1" s="657"/>
      <c r="C1" s="657"/>
      <c r="D1" s="657"/>
      <c r="E1" s="657"/>
    </row>
    <row r="2" spans="1:189" ht="22.5" x14ac:dyDescent="0.2">
      <c r="A2" s="424"/>
      <c r="B2" s="425"/>
      <c r="C2" s="425"/>
      <c r="D2" s="426"/>
      <c r="E2" s="4"/>
      <c r="F2" s="4"/>
      <c r="G2" s="427"/>
      <c r="H2" s="4"/>
      <c r="I2" s="427"/>
      <c r="J2" s="4"/>
      <c r="K2" s="427"/>
      <c r="L2" s="4"/>
      <c r="M2" s="4"/>
    </row>
    <row r="3" spans="1:189" ht="23.25" thickBot="1" x14ac:dyDescent="0.25">
      <c r="A3" s="647" t="s">
        <v>354</v>
      </c>
      <c r="B3" s="647"/>
      <c r="C3" s="646" t="str">
        <f>+Performance!C3</f>
        <v>HOSPITAL  MOYOBAMBA</v>
      </c>
      <c r="D3" s="647"/>
      <c r="E3" s="647"/>
      <c r="F3" s="427"/>
      <c r="G3" s="1"/>
      <c r="H3" s="1"/>
      <c r="I3" s="1"/>
      <c r="J3" s="1"/>
      <c r="K3" s="1"/>
      <c r="L3" s="1"/>
      <c r="M3" s="1"/>
    </row>
    <row r="4" spans="1:189" s="431" customFormat="1" ht="15.75" x14ac:dyDescent="0.2">
      <c r="A4" s="658" t="str">
        <f>+Indicadores!A2</f>
        <v>COMPONENTES</v>
      </c>
      <c r="B4" s="645"/>
      <c r="C4" s="645" t="s">
        <v>2</v>
      </c>
      <c r="D4" s="645"/>
      <c r="E4" s="429" t="s">
        <v>118</v>
      </c>
      <c r="F4" s="645" t="s">
        <v>119</v>
      </c>
      <c r="G4" s="645"/>
      <c r="H4" s="645" t="s">
        <v>120</v>
      </c>
      <c r="I4" s="645"/>
      <c r="J4" s="645" t="s">
        <v>121</v>
      </c>
      <c r="K4" s="645"/>
      <c r="L4" s="429" t="s">
        <v>165</v>
      </c>
      <c r="M4" s="430" t="s">
        <v>123</v>
      </c>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row>
    <row r="5" spans="1:189" s="431" customFormat="1" ht="15.75" x14ac:dyDescent="0.2">
      <c r="A5" s="659"/>
      <c r="B5" s="639"/>
      <c r="C5" s="639"/>
      <c r="D5" s="639"/>
      <c r="E5" s="373" t="s">
        <v>80</v>
      </c>
      <c r="F5" s="432" t="s">
        <v>80</v>
      </c>
      <c r="G5" s="432" t="s">
        <v>81</v>
      </c>
      <c r="H5" s="432" t="s">
        <v>80</v>
      </c>
      <c r="I5" s="432" t="s">
        <v>81</v>
      </c>
      <c r="J5" s="432" t="s">
        <v>80</v>
      </c>
      <c r="K5" s="432" t="s">
        <v>81</v>
      </c>
      <c r="L5" s="432" t="s">
        <v>80</v>
      </c>
      <c r="M5" s="433" t="s">
        <v>80</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row>
    <row r="6" spans="1:189" ht="28.5" customHeight="1" x14ac:dyDescent="0.2">
      <c r="A6" s="580" t="s">
        <v>343</v>
      </c>
      <c r="B6" s="578" t="s">
        <v>331</v>
      </c>
      <c r="C6" s="434">
        <f>Indicadores!C4</f>
        <v>1</v>
      </c>
      <c r="D6" s="435" t="str">
        <f>Indicadores!D4</f>
        <v>PRODUCTIVIDAD HORA MEDICO</v>
      </c>
      <c r="E6" s="436" t="str">
        <f>'F2'!U6</f>
        <v>Regular</v>
      </c>
      <c r="F6" s="436" t="str">
        <f>'F2'!V6</f>
        <v>Regular</v>
      </c>
      <c r="G6" s="437" t="str">
        <f>+IF(('F2'!P6&gt;'F2'!O6),"↑",IF(('F2'!P6&lt;'F2'!O6),"↓","="))</f>
        <v>↑</v>
      </c>
      <c r="H6" s="436" t="str">
        <f>'F2'!W6</f>
        <v>Regular</v>
      </c>
      <c r="I6" s="437" t="str">
        <f>+IF(('F2'!Q6&gt;'F2'!P6),"↑",IF(('F2'!Q6&lt;'F2'!P6),"↓","="))</f>
        <v>↑</v>
      </c>
      <c r="J6" s="436">
        <f>'F2'!X6</f>
        <v>0</v>
      </c>
      <c r="K6" s="437" t="str">
        <f>+IF(('F2'!R6&gt;'F2'!Q6),"↑",IF(('F2'!R6&lt;'F2'!Q6),"↓","="))</f>
        <v>↓</v>
      </c>
      <c r="L6" s="436" t="str">
        <f>'F2'!Y6</f>
        <v>Regular</v>
      </c>
      <c r="M6" s="438" t="str">
        <f>'F2'!Z6</f>
        <v>Regular</v>
      </c>
    </row>
    <row r="7" spans="1:189" ht="22.5" x14ac:dyDescent="0.2">
      <c r="A7" s="581"/>
      <c r="B7" s="579"/>
      <c r="C7" s="434">
        <f>Indicadores!C5</f>
        <v>2</v>
      </c>
      <c r="D7" s="435" t="str">
        <f>Indicadores!D5</f>
        <v>RENDIMIENTO HORA MEDICO</v>
      </c>
      <c r="E7" s="436" t="str">
        <f>'F2'!U7</f>
        <v>Regular</v>
      </c>
      <c r="F7" s="436" t="str">
        <f>'F2'!V7</f>
        <v>Adecuado</v>
      </c>
      <c r="G7" s="437" t="str">
        <f>+IF(('F2'!P7&gt;'F2'!O7),"↑",IF(('F2'!P7&lt;'F2'!O7),"↓","="))</f>
        <v>↑</v>
      </c>
      <c r="H7" s="436" t="str">
        <f>'F2'!W7</f>
        <v>Regular</v>
      </c>
      <c r="I7" s="437" t="str">
        <f>+IF(('F2'!Q7&gt;'F2'!P7),"↑",IF(('F2'!Q7&lt;'F2'!P7),"↓","="))</f>
        <v>↓</v>
      </c>
      <c r="J7" s="436">
        <f>'F2'!X7</f>
        <v>0</v>
      </c>
      <c r="K7" s="437" t="str">
        <f>+IF(('F2'!R7&gt;'F2'!Q7),"↑",IF(('F2'!R7&lt;'F2'!Q7),"↓","="))</f>
        <v>↓</v>
      </c>
      <c r="L7" s="436" t="str">
        <f>'F2'!Y7</f>
        <v>Adecuado</v>
      </c>
      <c r="M7" s="438" t="str">
        <f>'F2'!Z7</f>
        <v>Adecuado</v>
      </c>
    </row>
    <row r="8" spans="1:189" ht="28.5" x14ac:dyDescent="0.2">
      <c r="A8" s="581"/>
      <c r="B8" s="578" t="s">
        <v>330</v>
      </c>
      <c r="C8" s="434">
        <f>Indicadores!C6</f>
        <v>3</v>
      </c>
      <c r="D8" s="435" t="str">
        <f>Indicadores!D6</f>
        <v>PROMEDIO DE ANALISIS DE LABORATORIO POR CONSULTA EXTERNA</v>
      </c>
      <c r="E8" s="436" t="str">
        <f>'F2'!U8</f>
        <v>Regular</v>
      </c>
      <c r="F8" s="436" t="str">
        <f>'F2'!V8</f>
        <v>Regular</v>
      </c>
      <c r="G8" s="437" t="str">
        <f>+IF(('F2'!P8&gt;'F2'!O8),"↑",IF(('F2'!P8&lt;'F2'!O8),"↓","="))</f>
        <v>↓</v>
      </c>
      <c r="H8" s="436" t="str">
        <f>'F2'!W8</f>
        <v>Regular</v>
      </c>
      <c r="I8" s="437" t="str">
        <f>+IF(('F2'!Q8&gt;'F2'!P8),"↑",IF(('F2'!Q8&lt;'F2'!P8),"↓","="))</f>
        <v>↓</v>
      </c>
      <c r="J8" s="436">
        <f>'F2'!X8</f>
        <v>0</v>
      </c>
      <c r="K8" s="437" t="str">
        <f>+IF(('F2'!R8&gt;'F2'!Q8),"↑",IF(('F2'!R8&lt;'F2'!Q8),"↓","="))</f>
        <v>↓</v>
      </c>
      <c r="L8" s="436" t="str">
        <f>'F2'!Y8</f>
        <v>Regular</v>
      </c>
      <c r="M8" s="438" t="str">
        <f>'F2'!Z8</f>
        <v>Regular</v>
      </c>
    </row>
    <row r="9" spans="1:189" ht="22.5" x14ac:dyDescent="0.2">
      <c r="A9" s="581"/>
      <c r="B9" s="590"/>
      <c r="C9" s="434">
        <f>Indicadores!C7</f>
        <v>4</v>
      </c>
      <c r="D9" s="435" t="str">
        <f>Indicadores!D7</f>
        <v>PORCENTAJE OCUPACION DE CAMAS (FACTOR: 100)</v>
      </c>
      <c r="E9" s="436" t="str">
        <f>'F2'!U9</f>
        <v>Regular</v>
      </c>
      <c r="F9" s="436" t="str">
        <f>'F2'!V9</f>
        <v>Regular</v>
      </c>
      <c r="G9" s="437" t="str">
        <f>+IF(('F2'!P9&gt;'F2'!O9),"↑",IF(('F2'!P9&lt;'F2'!O9),"↓","="))</f>
        <v>↑</v>
      </c>
      <c r="H9" s="436" t="str">
        <f>'F2'!W9</f>
        <v>Regular</v>
      </c>
      <c r="I9" s="437" t="str">
        <f>+IF(('F2'!Q9&gt;'F2'!P9),"↑",IF(('F2'!Q9&lt;'F2'!P9),"↓","="))</f>
        <v>↓</v>
      </c>
      <c r="J9" s="436">
        <f>'F2'!X9</f>
        <v>0</v>
      </c>
      <c r="K9" s="437" t="str">
        <f>+IF(('F2'!R9&gt;'F2'!Q9),"↑",IF(('F2'!R9&lt;'F2'!Q9),"↓","="))</f>
        <v>↓</v>
      </c>
      <c r="L9" s="436" t="str">
        <f>'F2'!Y9</f>
        <v>Regular</v>
      </c>
      <c r="M9" s="438" t="str">
        <f>'F2'!Z9</f>
        <v>Regular</v>
      </c>
    </row>
    <row r="10" spans="1:189" ht="22.5" x14ac:dyDescent="0.2">
      <c r="A10" s="581"/>
      <c r="B10" s="590"/>
      <c r="C10" s="434">
        <f>Indicadores!C8</f>
        <v>5</v>
      </c>
      <c r="D10" s="435" t="str">
        <f>Indicadores!D8</f>
        <v>RENDIMIENTO CAMA</v>
      </c>
      <c r="E10" s="436" t="str">
        <f>'F2'!U10</f>
        <v>Adecuado</v>
      </c>
      <c r="F10" s="436" t="str">
        <f>'F2'!V10</f>
        <v>Adecuado</v>
      </c>
      <c r="G10" s="437" t="str">
        <f>+IF(('F2'!P10&gt;'F2'!O10),"↑",IF(('F2'!P10&lt;'F2'!O10),"↓","="))</f>
        <v>↑</v>
      </c>
      <c r="H10" s="436" t="str">
        <f>'F2'!W10</f>
        <v>Adecuado</v>
      </c>
      <c r="I10" s="437" t="str">
        <f>+IF(('F2'!Q10&gt;'F2'!P10),"↑",IF(('F2'!Q10&lt;'F2'!P10),"↓","="))</f>
        <v>↓</v>
      </c>
      <c r="J10" s="436">
        <f>'F2'!X10</f>
        <v>0</v>
      </c>
      <c r="K10" s="437" t="str">
        <f>+IF(('F2'!R10&gt;'F2'!Q10),"↑",IF(('F2'!R10&lt;'F2'!Q10),"↓","="))</f>
        <v>↓</v>
      </c>
      <c r="L10" s="436" t="str">
        <f>'F2'!Y10</f>
        <v>Adecuado</v>
      </c>
      <c r="M10" s="438" t="str">
        <f>'F2'!Z10</f>
        <v>Adecuado</v>
      </c>
    </row>
    <row r="11" spans="1:189" ht="42.75" customHeight="1" x14ac:dyDescent="0.2">
      <c r="A11" s="581"/>
      <c r="B11" s="590"/>
      <c r="C11" s="434">
        <f>Indicadores!C9</f>
        <v>6</v>
      </c>
      <c r="D11" s="435" t="str">
        <f>Indicadores!D9</f>
        <v>RAZON DE URGENCIAS POR CONSULTA EXTERNA</v>
      </c>
      <c r="E11" s="436" t="str">
        <f>'F2'!U11</f>
        <v>Adecuado</v>
      </c>
      <c r="F11" s="436" t="str">
        <f>'F2'!V11</f>
        <v>Adecuado</v>
      </c>
      <c r="G11" s="437" t="str">
        <f>+IF(('F2'!P11&gt;'F2'!O11),"↑",IF(('F2'!P11&lt;'F2'!O11),"↓","="))</f>
        <v>↓</v>
      </c>
      <c r="H11" s="436" t="str">
        <f>'F2'!W11</f>
        <v>Adecuado</v>
      </c>
      <c r="I11" s="437" t="str">
        <f>+IF(('F2'!Q11&gt;'F2'!P11),"↑",IF(('F2'!Q11&lt;'F2'!P11),"↓","="))</f>
        <v>↓</v>
      </c>
      <c r="J11" s="436">
        <f>'F2'!X11</f>
        <v>0</v>
      </c>
      <c r="K11" s="437" t="str">
        <f>+IF(('F2'!R11&gt;'F2'!Q11),"↑",IF(('F2'!R11&lt;'F2'!Q11),"↓","="))</f>
        <v>↓</v>
      </c>
      <c r="L11" s="436" t="str">
        <f>'F2'!Y11</f>
        <v>Adecuado</v>
      </c>
      <c r="M11" s="438" t="str">
        <f>'F2'!Z11</f>
        <v>Adecuado</v>
      </c>
    </row>
    <row r="12" spans="1:189" ht="22.5" x14ac:dyDescent="0.2">
      <c r="A12" s="581"/>
      <c r="B12" s="590"/>
      <c r="C12" s="434">
        <f>Indicadores!C10</f>
        <v>7</v>
      </c>
      <c r="D12" s="435" t="str">
        <f>Indicadores!D10</f>
        <v>RENDIMIENTO DE SALA DE OPERACIONES</v>
      </c>
      <c r="E12" s="436" t="str">
        <f>'F2'!U12</f>
        <v>Regular</v>
      </c>
      <c r="F12" s="436" t="str">
        <f>'F2'!V12</f>
        <v>Regular</v>
      </c>
      <c r="G12" s="437" t="str">
        <f>+IF(('F2'!P12&gt;'F2'!O12),"↑",IF(('F2'!P12&lt;'F2'!O12),"↓","="))</f>
        <v>↑</v>
      </c>
      <c r="H12" s="436" t="str">
        <f>'F2'!W12</f>
        <v>Regular</v>
      </c>
      <c r="I12" s="437" t="str">
        <f>+IF(('F2'!Q12&gt;'F2'!P12),"↑",IF(('F2'!Q12&lt;'F2'!P12),"↓","="))</f>
        <v>↓</v>
      </c>
      <c r="J12" s="436">
        <f>'F2'!X12</f>
        <v>0</v>
      </c>
      <c r="K12" s="437" t="str">
        <f>+IF(('F2'!R12&gt;'F2'!Q12),"↑",IF(('F2'!R12&lt;'F2'!Q12),"↓","="))</f>
        <v>↓</v>
      </c>
      <c r="L12" s="436" t="str">
        <f>'F2'!Y12</f>
        <v>Regular</v>
      </c>
      <c r="M12" s="438" t="str">
        <f>'F2'!Z12</f>
        <v>Regular</v>
      </c>
    </row>
    <row r="13" spans="1:189" ht="28.5" x14ac:dyDescent="0.2">
      <c r="A13" s="581"/>
      <c r="B13" s="590"/>
      <c r="C13" s="434">
        <f>Indicadores!C11</f>
        <v>8</v>
      </c>
      <c r="D13" s="435" t="str">
        <f>Indicadores!D11</f>
        <v>RENDIMIENTO DE SALA DE OPERACIONES (CIRUGIA DE EMERGENCIA)</v>
      </c>
      <c r="E13" s="436" t="str">
        <f>'F2'!U13</f>
        <v>Deficiente</v>
      </c>
      <c r="F13" s="436" t="str">
        <f>'F2'!V13</f>
        <v>Deficiente</v>
      </c>
      <c r="G13" s="437" t="str">
        <f>+IF(('F2'!P13&gt;'F2'!O13),"↑",IF(('F2'!P13&lt;'F2'!O13),"↓","="))</f>
        <v>↑</v>
      </c>
      <c r="H13" s="436" t="str">
        <f>'F2'!W13</f>
        <v>Deficiente</v>
      </c>
      <c r="I13" s="437" t="str">
        <f>+IF(('F2'!Q13&gt;'F2'!P13),"↑",IF(('F2'!Q13&lt;'F2'!P13),"↓","="))</f>
        <v>↓</v>
      </c>
      <c r="J13" s="436">
        <f>'F2'!X13</f>
        <v>0</v>
      </c>
      <c r="K13" s="437" t="str">
        <f>+IF(('F2'!R13&gt;'F2'!Q13),"↑",IF(('F2'!R13&lt;'F2'!Q13),"↓","="))</f>
        <v>↓</v>
      </c>
      <c r="L13" s="436" t="str">
        <f>'F2'!Y13</f>
        <v>Deficiente</v>
      </c>
      <c r="M13" s="438" t="str">
        <f>'F2'!Z13</f>
        <v>Deficiente</v>
      </c>
    </row>
    <row r="14" spans="1:189" ht="28.5" x14ac:dyDescent="0.2">
      <c r="A14" s="581"/>
      <c r="B14" s="590"/>
      <c r="C14" s="434">
        <f>Indicadores!C12</f>
        <v>9</v>
      </c>
      <c r="D14" s="435" t="str">
        <f>Indicadores!D12</f>
        <v>RENDIMIENTO DE SALA DE OPERACIONES (CIRUGIA EFECTIVAS)</v>
      </c>
      <c r="E14" s="436" t="str">
        <f>'F2'!U14</f>
        <v>Deficiente</v>
      </c>
      <c r="F14" s="436" t="str">
        <f>'F2'!V14</f>
        <v>Deficiente</v>
      </c>
      <c r="G14" s="437" t="str">
        <f>+IF(('F2'!P14&gt;'F2'!O14),"↑",IF(('F2'!P14&lt;'F2'!O14),"↓","="))</f>
        <v>↑</v>
      </c>
      <c r="H14" s="436" t="str">
        <f>'F2'!W14</f>
        <v>Deficiente</v>
      </c>
      <c r="I14" s="437" t="str">
        <f>+IF(('F2'!Q14&gt;'F2'!P14),"↑",IF(('F2'!Q14&lt;'F2'!P14),"↓","="))</f>
        <v>↑</v>
      </c>
      <c r="J14" s="436">
        <f>'F2'!X14</f>
        <v>0</v>
      </c>
      <c r="K14" s="437" t="str">
        <f>+IF(('F2'!R14&gt;'F2'!Q14),"↑",IF(('F2'!R14&lt;'F2'!Q14),"↓","="))</f>
        <v>↓</v>
      </c>
      <c r="L14" s="436" t="str">
        <f>'F2'!Y14</f>
        <v>Deficiente</v>
      </c>
      <c r="M14" s="438" t="str">
        <f>'F2'!Z14</f>
        <v>Deficiente</v>
      </c>
    </row>
    <row r="15" spans="1:189" ht="28.5" x14ac:dyDescent="0.2">
      <c r="A15" s="581"/>
      <c r="B15" s="579"/>
      <c r="C15" s="434">
        <f>Indicadores!C13</f>
        <v>10</v>
      </c>
      <c r="D15" s="435" t="str">
        <f>Indicadores!D13</f>
        <v>GRADO DE RESOLUTIVIDAD DEL ESTABLECIMIENTO DE SALUD (FACTOR: 100)</v>
      </c>
      <c r="E15" s="436" t="str">
        <f>'F2'!U15</f>
        <v>Adecuado</v>
      </c>
      <c r="F15" s="436" t="str">
        <f>'F2'!V15</f>
        <v>Adecuado</v>
      </c>
      <c r="G15" s="437" t="str">
        <f>+IF(('F2'!P15&gt;'F2'!O15),"↑",IF(('F2'!P15&lt;'F2'!O15),"↓","="))</f>
        <v>↓</v>
      </c>
      <c r="H15" s="436" t="str">
        <f>'F2'!W15</f>
        <v>Adecuado</v>
      </c>
      <c r="I15" s="437" t="str">
        <f>+IF(('F2'!Q15&gt;'F2'!P15),"↑",IF(('F2'!Q15&lt;'F2'!P15),"↓","="))</f>
        <v>↑</v>
      </c>
      <c r="J15" s="436">
        <f>'F2'!X15</f>
        <v>0</v>
      </c>
      <c r="K15" s="437" t="str">
        <f>+IF(('F2'!R15&gt;'F2'!Q15),"↑",IF(('F2'!R15&lt;'F2'!Q15),"↓","="))</f>
        <v>↓</v>
      </c>
      <c r="L15" s="436" t="str">
        <f>'F2'!Y15</f>
        <v>Adecuado</v>
      </c>
      <c r="M15" s="438" t="str">
        <f>'F2'!Z15</f>
        <v>Adecuado</v>
      </c>
    </row>
    <row r="16" spans="1:189" ht="28.5" x14ac:dyDescent="0.2">
      <c r="A16" s="581"/>
      <c r="B16" s="578" t="s">
        <v>329</v>
      </c>
      <c r="C16" s="434">
        <f>Indicadores!C14</f>
        <v>11</v>
      </c>
      <c r="D16" s="435" t="str">
        <f>Indicadores!D14</f>
        <v>PORCENTAJE DE INFECCIONES INTRAHOSPITALARIAS (FACTOR:100)</v>
      </c>
      <c r="E16" s="436" t="str">
        <f>'F2'!U16</f>
        <v>Adecuado</v>
      </c>
      <c r="F16" s="436" t="str">
        <f>'F2'!V16</f>
        <v>Adecuado</v>
      </c>
      <c r="G16" s="437" t="str">
        <f>+IF(('F2'!P16&gt;'F2'!O16),"↑",IF(('F2'!P16&lt;'F2'!O16),"↓","="))</f>
        <v>↑</v>
      </c>
      <c r="H16" s="436" t="str">
        <f>'F2'!W16</f>
        <v>Adecuado</v>
      </c>
      <c r="I16" s="437" t="str">
        <f>+IF(('F2'!Q16&gt;'F2'!P16),"↑",IF(('F2'!Q16&lt;'F2'!P16),"↓","="))</f>
        <v>↑</v>
      </c>
      <c r="J16" s="436">
        <f>'F2'!X16</f>
        <v>0</v>
      </c>
      <c r="K16" s="437" t="str">
        <f>+IF(('F2'!R16&gt;'F2'!Q16),"↑",IF(('F2'!R16&lt;'F2'!Q16),"↓","="))</f>
        <v>↓</v>
      </c>
      <c r="L16" s="436" t="str">
        <f>'F2'!Y16</f>
        <v>Adecuado</v>
      </c>
      <c r="M16" s="438" t="str">
        <f>'F2'!Z16</f>
        <v>Adecuado</v>
      </c>
    </row>
    <row r="17" spans="1:189" ht="22.5" x14ac:dyDescent="0.2">
      <c r="A17" s="581"/>
      <c r="B17" s="590"/>
      <c r="C17" s="434">
        <f>Indicadores!C15</f>
        <v>12</v>
      </c>
      <c r="D17" s="435" t="str">
        <f>Indicadores!D15</f>
        <v>TASA DE CESAREA (FACTOR:100)</v>
      </c>
      <c r="E17" s="436" t="str">
        <f>'F2'!U17</f>
        <v>Deficiente</v>
      </c>
      <c r="F17" s="436" t="str">
        <f>'F2'!V17</f>
        <v>Regular</v>
      </c>
      <c r="G17" s="437" t="str">
        <f>+IF(('F2'!P17&gt;'F2'!O17),"↑",IF(('F2'!P17&lt;'F2'!O17),"↓","="))</f>
        <v>↑</v>
      </c>
      <c r="H17" s="436" t="str">
        <f>'F2'!W17</f>
        <v>Deficiente</v>
      </c>
      <c r="I17" s="437" t="str">
        <f>+IF(('F2'!Q17&gt;'F2'!P17),"↑",IF(('F2'!Q17&lt;'F2'!P17),"↓","="))</f>
        <v>↓</v>
      </c>
      <c r="J17" s="436">
        <f>'F2'!X17</f>
        <v>0</v>
      </c>
      <c r="K17" s="437" t="str">
        <f>+IF(('F2'!R17&gt;'F2'!Q17),"↑",IF(('F2'!R17&lt;'F2'!Q17),"↓","="))</f>
        <v>↓</v>
      </c>
      <c r="L17" s="436" t="str">
        <f>'F2'!Y17</f>
        <v>Deficiente</v>
      </c>
      <c r="M17" s="438" t="str">
        <f>'F2'!Z17</f>
        <v>Deficiente</v>
      </c>
    </row>
    <row r="18" spans="1:189" ht="22.5" x14ac:dyDescent="0.2">
      <c r="A18" s="582"/>
      <c r="B18" s="579"/>
      <c r="C18" s="434">
        <f>Indicadores!C16</f>
        <v>13</v>
      </c>
      <c r="D18" s="435" t="str">
        <f>Indicadores!D16</f>
        <v>MORTALIDAD NEONATAL PRECOZ (FACTOR: 100)</v>
      </c>
      <c r="E18" s="436" t="str">
        <f>'F2'!U18</f>
        <v>Deficiente</v>
      </c>
      <c r="F18" s="436" t="str">
        <f>'F2'!V18</f>
        <v>Deficiente</v>
      </c>
      <c r="G18" s="437" t="str">
        <f>+IF(('F2'!P18&gt;'F2'!O18),"↑",IF(('F2'!P18&lt;'F2'!O18),"↓","="))</f>
        <v>↑</v>
      </c>
      <c r="H18" s="436" t="str">
        <f>'F2'!W18</f>
        <v>Deficiente</v>
      </c>
      <c r="I18" s="437" t="str">
        <f>+IF(('F2'!Q18&gt;'F2'!P18),"↑",IF(('F2'!Q18&lt;'F2'!P18),"↓","="))</f>
        <v>↓</v>
      </c>
      <c r="J18" s="436">
        <f>'F2'!X18</f>
        <v>0</v>
      </c>
      <c r="K18" s="437" t="str">
        <f>+IF(('F2'!R18&gt;'F2'!Q18),"↑",IF(('F2'!R18&lt;'F2'!Q18),"↓","="))</f>
        <v>↓</v>
      </c>
      <c r="L18" s="436" t="str">
        <f>'F2'!Y18</f>
        <v>Deficiente</v>
      </c>
      <c r="M18" s="438" t="str">
        <f>'F2'!Z18</f>
        <v>Deficiente</v>
      </c>
    </row>
    <row r="19" spans="1:189" ht="13.5" thickBot="1" x14ac:dyDescent="0.25">
      <c r="A19" s="439"/>
      <c r="B19" s="439"/>
      <c r="C19" s="439"/>
      <c r="D19" s="439"/>
      <c r="E19" s="440"/>
      <c r="F19" s="1"/>
      <c r="G19" s="1"/>
      <c r="H19" s="1"/>
      <c r="I19" s="1"/>
      <c r="J19" s="1"/>
      <c r="K19" s="1"/>
      <c r="L19" s="1"/>
      <c r="M19" s="1"/>
    </row>
    <row r="20" spans="1:189" ht="18" x14ac:dyDescent="0.2">
      <c r="A20" s="648" t="s">
        <v>41</v>
      </c>
      <c r="B20" s="649"/>
      <c r="C20" s="650"/>
      <c r="D20" s="441">
        <f>+'F2'!T19</f>
        <v>0</v>
      </c>
      <c r="E20" s="442">
        <f>COUNTIF(E6:E18,"Adecuado")</f>
        <v>4</v>
      </c>
      <c r="F20" s="443">
        <f>COUNTIF(F6:F18,"Adecuado")</f>
        <v>5</v>
      </c>
      <c r="G20" s="444"/>
      <c r="H20" s="445">
        <f>COUNTIF(H6:H18,"Adecuado")</f>
        <v>4</v>
      </c>
      <c r="I20" s="444"/>
      <c r="J20" s="446">
        <f>COUNTIF(J6:J18,"Adecuado")</f>
        <v>0</v>
      </c>
      <c r="K20" s="444"/>
      <c r="L20" s="443">
        <f>COUNTIF(L6:L18,"Adecuado")</f>
        <v>5</v>
      </c>
      <c r="M20" s="447">
        <f>COUNTIF(M6:M18,"Adecuado")</f>
        <v>5</v>
      </c>
    </row>
    <row r="21" spans="1:189" s="6" customFormat="1" ht="18" x14ac:dyDescent="0.2">
      <c r="A21" s="651"/>
      <c r="B21" s="652"/>
      <c r="C21" s="653"/>
      <c r="D21" s="448">
        <f>+'F2'!T20</f>
        <v>0</v>
      </c>
      <c r="E21" s="449">
        <f>COUNTIF(E6:E18,"Regular")</f>
        <v>5</v>
      </c>
      <c r="F21" s="450">
        <f>COUNTIF(F6:F18,"Regular")</f>
        <v>5</v>
      </c>
      <c r="G21" s="451"/>
      <c r="H21" s="452">
        <f>COUNTIF(H6:H18,"Regular")</f>
        <v>5</v>
      </c>
      <c r="I21" s="451"/>
      <c r="J21" s="453">
        <f>COUNTIF(J6:J18,"Regular")</f>
        <v>0</v>
      </c>
      <c r="K21" s="451"/>
      <c r="L21" s="450">
        <f>COUNTIF(L6:L18,"Regular")</f>
        <v>4</v>
      </c>
      <c r="M21" s="454">
        <f>COUNTIF(M6:M18,"Regular")</f>
        <v>4</v>
      </c>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row>
    <row r="22" spans="1:189" s="7" customFormat="1" ht="18.75" thickBot="1" x14ac:dyDescent="0.25">
      <c r="A22" s="651"/>
      <c r="B22" s="652"/>
      <c r="C22" s="653"/>
      <c r="D22" s="455">
        <f>+'F2'!T21</f>
        <v>0</v>
      </c>
      <c r="E22" s="456">
        <f>COUNTIF(E6:E18,"Deficiente")</f>
        <v>4</v>
      </c>
      <c r="F22" s="457">
        <f>COUNTIF(F6:F18,"Deficiente")</f>
        <v>3</v>
      </c>
      <c r="G22" s="458"/>
      <c r="H22" s="459">
        <f>COUNTIF(H6:H18,"Deficiente")</f>
        <v>4</v>
      </c>
      <c r="I22" s="458"/>
      <c r="J22" s="460">
        <f>COUNTIF(J6:J18,"Deficiente")</f>
        <v>0</v>
      </c>
      <c r="K22" s="458"/>
      <c r="L22" s="461">
        <f>COUNTIF(L6:L18,"Deficiente")</f>
        <v>4</v>
      </c>
      <c r="M22" s="462">
        <f>COUNTIF(M6:M18,"Deficiente")</f>
        <v>4</v>
      </c>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row>
    <row r="23" spans="1:189" s="1" customFormat="1" ht="21" thickBot="1" x14ac:dyDescent="0.25">
      <c r="A23" s="654"/>
      <c r="B23" s="655"/>
      <c r="C23" s="656"/>
      <c r="D23" s="463" t="s">
        <v>100</v>
      </c>
      <c r="E23" s="464">
        <f>SUM(E20:E22)</f>
        <v>13</v>
      </c>
      <c r="F23" s="465">
        <f t="shared" ref="F23:M23" si="0">SUM(F20:F22)</f>
        <v>13</v>
      </c>
      <c r="G23" s="466"/>
      <c r="H23" s="467">
        <f t="shared" si="0"/>
        <v>13</v>
      </c>
      <c r="I23" s="466"/>
      <c r="J23" s="468">
        <f t="shared" si="0"/>
        <v>0</v>
      </c>
      <c r="K23" s="466"/>
      <c r="L23" s="469">
        <f t="shared" si="0"/>
        <v>13</v>
      </c>
      <c r="M23" s="469">
        <f t="shared" si="0"/>
        <v>13</v>
      </c>
    </row>
    <row r="24" spans="1:189" s="1" customFormat="1" x14ac:dyDescent="0.2">
      <c r="A24" s="470"/>
      <c r="B24" s="425"/>
      <c r="C24" s="425"/>
      <c r="D24" s="426"/>
      <c r="E24" s="4"/>
      <c r="F24" s="4"/>
      <c r="G24" s="4"/>
      <c r="H24" s="4"/>
      <c r="I24" s="4"/>
      <c r="J24" s="4"/>
      <c r="K24" s="4"/>
      <c r="L24" s="4"/>
      <c r="M24" s="4"/>
    </row>
    <row r="25" spans="1:189" s="1" customFormat="1" x14ac:dyDescent="0.2">
      <c r="A25" s="470"/>
      <c r="B25" s="425"/>
      <c r="C25" s="425"/>
      <c r="D25" s="426"/>
      <c r="E25" s="4"/>
      <c r="F25" s="4"/>
      <c r="G25" s="4"/>
      <c r="H25" s="4"/>
      <c r="I25" s="4"/>
      <c r="J25" s="4"/>
      <c r="K25" s="4"/>
      <c r="L25" s="4"/>
      <c r="M25" s="4"/>
    </row>
    <row r="26" spans="1:189" x14ac:dyDescent="0.2">
      <c r="A26" s="470"/>
      <c r="B26" s="425"/>
      <c r="C26" s="425"/>
      <c r="D26" s="426"/>
      <c r="E26" s="4"/>
      <c r="F26" s="4"/>
      <c r="G26" s="4"/>
      <c r="H26" s="4"/>
      <c r="I26" s="4"/>
      <c r="J26" s="4"/>
      <c r="K26" s="4"/>
      <c r="L26" s="4"/>
      <c r="M26" s="4"/>
    </row>
    <row r="27" spans="1:189" x14ac:dyDescent="0.2">
      <c r="A27" s="470"/>
      <c r="B27" s="425"/>
      <c r="C27" s="425"/>
      <c r="D27" s="426"/>
      <c r="E27" s="4"/>
      <c r="F27" s="4"/>
      <c r="G27" s="4"/>
      <c r="H27" s="4"/>
      <c r="I27" s="4"/>
      <c r="J27" s="4"/>
      <c r="K27" s="4"/>
      <c r="L27" s="4"/>
      <c r="M27" s="4"/>
    </row>
    <row r="28" spans="1:189" x14ac:dyDescent="0.2">
      <c r="A28" s="470"/>
      <c r="B28" s="425"/>
      <c r="C28" s="425"/>
      <c r="D28" s="426"/>
      <c r="E28" s="4"/>
      <c r="F28" s="4"/>
      <c r="G28" s="4"/>
      <c r="H28" s="4"/>
      <c r="I28" s="4"/>
      <c r="J28" s="4"/>
      <c r="K28" s="4"/>
      <c r="L28" s="4"/>
      <c r="M28" s="4"/>
    </row>
    <row r="29" spans="1:189" x14ac:dyDescent="0.2">
      <c r="A29" s="470"/>
      <c r="B29" s="425"/>
      <c r="C29" s="425"/>
      <c r="D29" s="426"/>
      <c r="E29" s="4"/>
      <c r="F29" s="4"/>
      <c r="G29" s="4"/>
      <c r="H29" s="4"/>
      <c r="I29" s="4"/>
      <c r="J29" s="4"/>
      <c r="K29" s="4"/>
      <c r="L29" s="4"/>
      <c r="M29" s="4"/>
    </row>
    <row r="30" spans="1:189" x14ac:dyDescent="0.2">
      <c r="A30" s="470"/>
      <c r="B30" s="425"/>
      <c r="C30" s="425"/>
      <c r="D30" s="426"/>
      <c r="E30" s="4"/>
      <c r="F30" s="4"/>
      <c r="G30" s="4"/>
      <c r="H30" s="4"/>
      <c r="I30" s="4"/>
      <c r="J30" s="4"/>
      <c r="K30" s="4"/>
      <c r="L30" s="4"/>
      <c r="M30" s="4"/>
    </row>
    <row r="31" spans="1:189" x14ac:dyDescent="0.2">
      <c r="A31" s="4"/>
      <c r="B31" s="425"/>
      <c r="C31" s="425"/>
      <c r="D31" s="426"/>
      <c r="E31" s="4"/>
      <c r="F31" s="4"/>
      <c r="G31" s="4"/>
      <c r="H31" s="4"/>
      <c r="I31" s="4"/>
      <c r="J31" s="4"/>
      <c r="K31" s="4"/>
      <c r="L31" s="4"/>
      <c r="M31" s="4"/>
    </row>
    <row r="32" spans="1:189" x14ac:dyDescent="0.2">
      <c r="A32" s="4"/>
      <c r="B32" s="425"/>
      <c r="C32" s="425"/>
      <c r="D32" s="426"/>
      <c r="E32" s="4"/>
      <c r="F32" s="4"/>
      <c r="G32" s="4"/>
      <c r="H32" s="4"/>
      <c r="I32" s="4"/>
      <c r="J32" s="4"/>
      <c r="K32" s="4"/>
      <c r="L32" s="4"/>
      <c r="M32" s="4"/>
    </row>
    <row r="33" spans="1:13" x14ac:dyDescent="0.2">
      <c r="A33" s="4"/>
      <c r="B33" s="425"/>
      <c r="C33" s="425"/>
      <c r="D33" s="426"/>
      <c r="E33" s="4"/>
      <c r="F33" s="4"/>
      <c r="G33" s="4"/>
      <c r="H33" s="4"/>
      <c r="I33" s="4"/>
      <c r="J33" s="4"/>
      <c r="K33" s="4"/>
      <c r="L33" s="4"/>
      <c r="M33" s="4"/>
    </row>
    <row r="34" spans="1:13" x14ac:dyDescent="0.2">
      <c r="A34" s="4"/>
      <c r="B34" s="425"/>
      <c r="C34" s="425"/>
      <c r="D34" s="426"/>
      <c r="E34" s="4"/>
      <c r="F34" s="4"/>
      <c r="G34" s="4"/>
      <c r="H34" s="4"/>
      <c r="I34" s="4"/>
      <c r="J34" s="4"/>
      <c r="K34" s="4"/>
      <c r="L34" s="4"/>
      <c r="M34" s="4"/>
    </row>
    <row r="35" spans="1:13" x14ac:dyDescent="0.2">
      <c r="A35" s="4"/>
      <c r="B35" s="425"/>
      <c r="C35" s="425"/>
      <c r="D35" s="426"/>
      <c r="E35" s="4"/>
      <c r="F35" s="4"/>
      <c r="G35" s="4"/>
      <c r="H35" s="4"/>
      <c r="I35" s="4"/>
      <c r="J35" s="4"/>
      <c r="K35" s="4"/>
      <c r="L35" s="4"/>
      <c r="M35" s="4"/>
    </row>
    <row r="36" spans="1:13" x14ac:dyDescent="0.2">
      <c r="A36" s="4"/>
      <c r="B36" s="425"/>
      <c r="C36" s="425"/>
      <c r="D36" s="426"/>
      <c r="E36" s="4"/>
      <c r="F36" s="4"/>
      <c r="G36" s="4"/>
      <c r="H36" s="4"/>
      <c r="I36" s="4"/>
      <c r="J36" s="4"/>
      <c r="K36" s="4"/>
      <c r="L36" s="4"/>
      <c r="M36" s="4"/>
    </row>
    <row r="37" spans="1:13" x14ac:dyDescent="0.2">
      <c r="A37" s="4"/>
      <c r="B37" s="425"/>
      <c r="C37" s="425"/>
      <c r="D37" s="426"/>
      <c r="E37" s="4"/>
      <c r="F37" s="4"/>
      <c r="G37" s="4"/>
      <c r="H37" s="4"/>
      <c r="I37" s="4"/>
      <c r="J37" s="4"/>
      <c r="K37" s="4"/>
      <c r="L37" s="4"/>
      <c r="M37" s="4"/>
    </row>
    <row r="38" spans="1:13" x14ac:dyDescent="0.2">
      <c r="A38" s="4"/>
      <c r="B38" s="425"/>
      <c r="C38" s="425"/>
      <c r="D38" s="426"/>
      <c r="E38" s="4"/>
      <c r="F38" s="4"/>
      <c r="G38" s="4"/>
      <c r="H38" s="4"/>
      <c r="I38" s="4"/>
      <c r="J38" s="4"/>
      <c r="K38" s="4"/>
      <c r="L38" s="4"/>
      <c r="M38" s="4"/>
    </row>
    <row r="39" spans="1:13" x14ac:dyDescent="0.2">
      <c r="A39" s="4"/>
      <c r="B39" s="425"/>
      <c r="C39" s="425"/>
      <c r="D39" s="426"/>
      <c r="E39" s="4"/>
      <c r="F39" s="4"/>
      <c r="G39" s="4"/>
      <c r="H39" s="4"/>
      <c r="I39" s="4"/>
      <c r="J39" s="4"/>
      <c r="K39" s="4"/>
      <c r="L39" s="4"/>
      <c r="M39" s="4"/>
    </row>
    <row r="40" spans="1:13" x14ac:dyDescent="0.2">
      <c r="A40" s="4"/>
      <c r="B40" s="425"/>
      <c r="C40" s="425"/>
      <c r="D40" s="426"/>
      <c r="E40" s="4"/>
      <c r="F40" s="4"/>
      <c r="G40" s="4"/>
      <c r="H40" s="4"/>
      <c r="I40" s="4"/>
      <c r="J40" s="4"/>
      <c r="K40" s="4"/>
      <c r="L40" s="4"/>
      <c r="M40" s="4"/>
    </row>
    <row r="41" spans="1:13" x14ac:dyDescent="0.2">
      <c r="A41" s="4"/>
      <c r="B41" s="425"/>
      <c r="C41" s="425"/>
      <c r="D41" s="426"/>
      <c r="E41" s="4"/>
      <c r="F41" s="4"/>
      <c r="G41" s="4"/>
      <c r="H41" s="4"/>
      <c r="I41" s="4"/>
      <c r="J41" s="4"/>
      <c r="K41" s="4"/>
      <c r="L41" s="4"/>
      <c r="M41" s="4"/>
    </row>
    <row r="42" spans="1:13" x14ac:dyDescent="0.2">
      <c r="A42" s="4"/>
      <c r="B42" s="425"/>
      <c r="C42" s="425"/>
      <c r="D42" s="426"/>
      <c r="E42" s="4"/>
      <c r="F42" s="4"/>
      <c r="G42" s="4"/>
      <c r="H42" s="4"/>
      <c r="I42" s="4"/>
      <c r="J42" s="4"/>
      <c r="K42" s="4"/>
      <c r="L42" s="4"/>
      <c r="M42" s="4"/>
    </row>
    <row r="43" spans="1:13" x14ac:dyDescent="0.2">
      <c r="A43" s="4"/>
      <c r="B43" s="425"/>
      <c r="C43" s="425"/>
      <c r="D43" s="426"/>
      <c r="E43" s="4"/>
      <c r="F43" s="4"/>
      <c r="G43" s="4"/>
      <c r="H43" s="4"/>
      <c r="I43" s="4"/>
      <c r="J43" s="4"/>
      <c r="K43" s="4"/>
      <c r="L43" s="4"/>
      <c r="M43" s="4"/>
    </row>
    <row r="44" spans="1:13" x14ac:dyDescent="0.2">
      <c r="A44" s="4"/>
      <c r="B44" s="425"/>
      <c r="C44" s="425"/>
      <c r="D44" s="426"/>
      <c r="E44" s="4"/>
      <c r="F44" s="4"/>
      <c r="G44" s="4"/>
      <c r="H44" s="4"/>
      <c r="I44" s="4"/>
      <c r="J44" s="4"/>
      <c r="K44" s="4"/>
      <c r="L44" s="4"/>
      <c r="M44" s="4"/>
    </row>
    <row r="45" spans="1:13" x14ac:dyDescent="0.2">
      <c r="A45" s="4"/>
      <c r="B45" s="425"/>
      <c r="C45" s="425"/>
      <c r="D45" s="426"/>
      <c r="E45" s="4"/>
      <c r="F45" s="4"/>
      <c r="G45" s="4"/>
      <c r="H45" s="4"/>
      <c r="I45" s="4"/>
      <c r="J45" s="4"/>
      <c r="K45" s="4"/>
      <c r="L45" s="4"/>
      <c r="M45" s="4"/>
    </row>
    <row r="46" spans="1:13" x14ac:dyDescent="0.2">
      <c r="A46" s="4"/>
      <c r="B46" s="425"/>
      <c r="C46" s="425"/>
      <c r="D46" s="426"/>
      <c r="E46" s="4"/>
      <c r="F46" s="4"/>
      <c r="G46" s="4"/>
      <c r="H46" s="4"/>
      <c r="I46" s="4"/>
      <c r="J46" s="4"/>
      <c r="K46" s="4"/>
      <c r="L46" s="4"/>
      <c r="M46" s="4"/>
    </row>
    <row r="47" spans="1:13" x14ac:dyDescent="0.2">
      <c r="A47" s="4"/>
      <c r="B47" s="425"/>
      <c r="C47" s="425"/>
      <c r="D47" s="426"/>
      <c r="E47" s="4"/>
      <c r="F47" s="4"/>
      <c r="G47" s="4"/>
      <c r="H47" s="4"/>
      <c r="I47" s="4"/>
      <c r="J47" s="4"/>
      <c r="K47" s="4"/>
      <c r="L47" s="4"/>
      <c r="M47" s="4"/>
    </row>
    <row r="48" spans="1:13" x14ac:dyDescent="0.2">
      <c r="A48" s="4"/>
      <c r="B48" s="425"/>
      <c r="C48" s="425"/>
      <c r="D48" s="426"/>
      <c r="E48" s="4"/>
      <c r="F48" s="4"/>
      <c r="G48" s="4"/>
      <c r="H48" s="4"/>
      <c r="I48" s="4"/>
      <c r="J48" s="4"/>
      <c r="K48" s="4"/>
      <c r="L48" s="4"/>
      <c r="M48" s="4"/>
    </row>
    <row r="49" spans="1:13" x14ac:dyDescent="0.2">
      <c r="A49" s="4"/>
      <c r="B49" s="425"/>
      <c r="C49" s="425"/>
      <c r="D49" s="426"/>
      <c r="E49" s="4"/>
      <c r="F49" s="4"/>
      <c r="G49" s="4"/>
      <c r="H49" s="4"/>
      <c r="I49" s="4"/>
      <c r="J49" s="4"/>
      <c r="K49" s="4"/>
      <c r="L49" s="4"/>
      <c r="M49" s="4"/>
    </row>
    <row r="50" spans="1:13" x14ac:dyDescent="0.2">
      <c r="A50" s="4"/>
      <c r="B50" s="425"/>
      <c r="C50" s="425"/>
      <c r="D50" s="426"/>
      <c r="E50" s="4"/>
      <c r="F50" s="4"/>
      <c r="G50" s="4"/>
      <c r="H50" s="4"/>
      <c r="I50" s="4"/>
      <c r="J50" s="4"/>
      <c r="K50" s="4"/>
      <c r="L50" s="4"/>
      <c r="M50" s="4"/>
    </row>
    <row r="51" spans="1:13" x14ac:dyDescent="0.2">
      <c r="A51" s="4"/>
      <c r="B51" s="425"/>
      <c r="C51" s="425"/>
      <c r="D51" s="426"/>
      <c r="E51" s="4"/>
      <c r="F51" s="4"/>
      <c r="G51" s="4"/>
      <c r="H51" s="4"/>
      <c r="I51" s="4"/>
      <c r="J51" s="4"/>
      <c r="K51" s="4"/>
      <c r="L51" s="4"/>
      <c r="M51" s="4"/>
    </row>
    <row r="52" spans="1:13" x14ac:dyDescent="0.2">
      <c r="A52" s="4"/>
      <c r="B52" s="425"/>
      <c r="C52" s="425"/>
      <c r="D52" s="426"/>
      <c r="E52" s="4"/>
      <c r="F52" s="4"/>
      <c r="G52" s="4"/>
      <c r="H52" s="4"/>
      <c r="I52" s="4"/>
      <c r="J52" s="4"/>
      <c r="K52" s="4"/>
      <c r="L52" s="4"/>
      <c r="M52" s="4"/>
    </row>
    <row r="53" spans="1:13" x14ac:dyDescent="0.2">
      <c r="A53" s="4"/>
      <c r="B53" s="425"/>
      <c r="C53" s="425"/>
      <c r="D53" s="426"/>
      <c r="E53" s="4"/>
      <c r="F53" s="4"/>
      <c r="G53" s="4"/>
      <c r="H53" s="4"/>
      <c r="I53" s="4"/>
      <c r="J53" s="4"/>
      <c r="K53" s="4"/>
      <c r="L53" s="4"/>
      <c r="M53" s="4"/>
    </row>
    <row r="54" spans="1:13" x14ac:dyDescent="0.2">
      <c r="A54" s="4"/>
      <c r="B54" s="425"/>
      <c r="C54" s="425"/>
      <c r="D54" s="426"/>
      <c r="E54" s="4"/>
      <c r="F54" s="4"/>
      <c r="G54" s="4"/>
      <c r="H54" s="4"/>
      <c r="I54" s="4"/>
      <c r="J54" s="4"/>
      <c r="K54" s="4"/>
      <c r="L54" s="4"/>
      <c r="M54" s="4"/>
    </row>
    <row r="55" spans="1:13" x14ac:dyDescent="0.2">
      <c r="A55" s="4"/>
      <c r="B55" s="425"/>
      <c r="C55" s="425"/>
      <c r="D55" s="426"/>
      <c r="E55" s="4"/>
      <c r="F55" s="4"/>
      <c r="G55" s="4"/>
      <c r="H55" s="4"/>
      <c r="I55" s="4"/>
      <c r="J55" s="4"/>
      <c r="K55" s="4"/>
      <c r="L55" s="4"/>
      <c r="M55" s="4"/>
    </row>
    <row r="56" spans="1:13" x14ac:dyDescent="0.2">
      <c r="A56" s="4"/>
      <c r="B56" s="425"/>
      <c r="C56" s="425"/>
      <c r="D56" s="426"/>
      <c r="E56" s="4"/>
      <c r="F56" s="4"/>
      <c r="G56" s="4"/>
      <c r="H56" s="4"/>
      <c r="I56" s="4"/>
      <c r="J56" s="4"/>
      <c r="K56" s="4"/>
      <c r="L56" s="4"/>
      <c r="M56" s="4"/>
    </row>
    <row r="57" spans="1:13" x14ac:dyDescent="0.2">
      <c r="A57" s="4"/>
      <c r="B57" s="425"/>
      <c r="C57" s="425"/>
      <c r="D57" s="426"/>
      <c r="E57" s="4"/>
      <c r="F57" s="4"/>
      <c r="G57" s="4"/>
      <c r="H57" s="4"/>
      <c r="I57" s="4"/>
      <c r="J57" s="4"/>
      <c r="K57" s="4"/>
      <c r="L57" s="4"/>
      <c r="M57" s="4"/>
    </row>
    <row r="58" spans="1:13" x14ac:dyDescent="0.2">
      <c r="A58" s="4"/>
      <c r="B58" s="425"/>
      <c r="C58" s="425"/>
      <c r="D58" s="426"/>
      <c r="E58" s="4"/>
      <c r="F58" s="4"/>
      <c r="G58" s="4"/>
      <c r="H58" s="4"/>
      <c r="I58" s="4"/>
      <c r="J58" s="4"/>
      <c r="K58" s="4"/>
      <c r="L58" s="4"/>
      <c r="M58" s="4"/>
    </row>
    <row r="59" spans="1:13" x14ac:dyDescent="0.2">
      <c r="A59" s="4"/>
      <c r="B59" s="425"/>
      <c r="C59" s="425"/>
      <c r="D59" s="426"/>
      <c r="E59" s="4"/>
      <c r="F59" s="4"/>
      <c r="G59" s="4"/>
      <c r="H59" s="4"/>
      <c r="I59" s="4"/>
      <c r="J59" s="4"/>
      <c r="K59" s="4"/>
      <c r="L59" s="4"/>
      <c r="M59" s="4"/>
    </row>
    <row r="60" spans="1:13" x14ac:dyDescent="0.2">
      <c r="A60" s="4"/>
      <c r="B60" s="425"/>
      <c r="C60" s="425"/>
      <c r="D60" s="426"/>
      <c r="E60" s="4"/>
      <c r="F60" s="4"/>
      <c r="G60" s="4"/>
      <c r="H60" s="4"/>
      <c r="I60" s="4"/>
      <c r="J60" s="4"/>
      <c r="K60" s="4"/>
      <c r="L60" s="4"/>
      <c r="M60" s="4"/>
    </row>
    <row r="61" spans="1:13" x14ac:dyDescent="0.2">
      <c r="A61" s="4"/>
      <c r="B61" s="425"/>
      <c r="C61" s="425"/>
      <c r="D61" s="426"/>
      <c r="E61" s="4"/>
      <c r="F61" s="4"/>
      <c r="G61" s="4"/>
      <c r="H61" s="4"/>
      <c r="I61" s="4"/>
      <c r="J61" s="4"/>
      <c r="K61" s="4"/>
      <c r="L61" s="4"/>
      <c r="M61" s="4"/>
    </row>
    <row r="62" spans="1:13" x14ac:dyDescent="0.2">
      <c r="A62" s="4"/>
      <c r="B62" s="425"/>
      <c r="C62" s="425"/>
      <c r="D62" s="426"/>
      <c r="E62" s="4"/>
      <c r="F62" s="4"/>
      <c r="G62" s="4"/>
      <c r="H62" s="4"/>
      <c r="I62" s="4"/>
      <c r="J62" s="4"/>
      <c r="K62" s="4"/>
      <c r="L62" s="4"/>
      <c r="M62" s="4"/>
    </row>
    <row r="63" spans="1:13" x14ac:dyDescent="0.2">
      <c r="A63" s="4"/>
      <c r="B63" s="425"/>
      <c r="C63" s="425"/>
      <c r="D63" s="426"/>
      <c r="E63" s="4"/>
      <c r="F63" s="4"/>
      <c r="G63" s="4"/>
      <c r="H63" s="4"/>
      <c r="I63" s="4"/>
      <c r="J63" s="4"/>
      <c r="K63" s="4"/>
      <c r="L63" s="4"/>
      <c r="M63" s="4"/>
    </row>
    <row r="64" spans="1:13" x14ac:dyDescent="0.2">
      <c r="A64" s="4"/>
      <c r="B64" s="425"/>
      <c r="C64" s="425"/>
      <c r="D64" s="426"/>
      <c r="E64" s="4"/>
      <c r="F64" s="4"/>
      <c r="G64" s="4"/>
      <c r="H64" s="4"/>
      <c r="I64" s="4"/>
      <c r="J64" s="4"/>
      <c r="K64" s="4"/>
      <c r="L64" s="4"/>
      <c r="M64" s="4"/>
    </row>
    <row r="65" spans="1:13" x14ac:dyDescent="0.2">
      <c r="A65" s="4"/>
      <c r="B65" s="425"/>
      <c r="C65" s="425"/>
      <c r="D65" s="426"/>
      <c r="E65" s="4"/>
      <c r="F65" s="4"/>
      <c r="G65" s="4"/>
      <c r="H65" s="4"/>
      <c r="I65" s="4"/>
      <c r="J65" s="4"/>
      <c r="K65" s="4"/>
      <c r="L65" s="4"/>
      <c r="M65" s="4"/>
    </row>
    <row r="66" spans="1:13" x14ac:dyDescent="0.2">
      <c r="A66" s="4"/>
      <c r="B66" s="425"/>
      <c r="C66" s="425"/>
      <c r="D66" s="426"/>
      <c r="E66" s="4"/>
      <c r="F66" s="4"/>
      <c r="G66" s="4"/>
      <c r="H66" s="4"/>
      <c r="I66" s="4"/>
      <c r="J66" s="4"/>
      <c r="K66" s="4"/>
      <c r="L66" s="4"/>
      <c r="M66" s="4"/>
    </row>
    <row r="67" spans="1:13" x14ac:dyDescent="0.2">
      <c r="A67" s="4"/>
      <c r="B67" s="425"/>
      <c r="C67" s="425"/>
      <c r="D67" s="426"/>
      <c r="E67" s="4"/>
      <c r="F67" s="4"/>
      <c r="G67" s="4"/>
      <c r="H67" s="4"/>
      <c r="I67" s="4"/>
      <c r="J67" s="4"/>
      <c r="K67" s="4"/>
      <c r="L67" s="4"/>
      <c r="M67" s="4"/>
    </row>
    <row r="68" spans="1:13" x14ac:dyDescent="0.2">
      <c r="A68" s="4"/>
      <c r="B68" s="425"/>
      <c r="C68" s="425"/>
      <c r="D68" s="426"/>
      <c r="E68" s="4"/>
      <c r="F68" s="4"/>
      <c r="G68" s="4"/>
      <c r="H68" s="4"/>
      <c r="I68" s="4"/>
      <c r="J68" s="4"/>
      <c r="K68" s="4"/>
      <c r="L68" s="4"/>
      <c r="M68" s="4"/>
    </row>
    <row r="69" spans="1:13" x14ac:dyDescent="0.2">
      <c r="A69" s="4"/>
      <c r="B69" s="425"/>
      <c r="C69" s="425"/>
      <c r="D69" s="426"/>
      <c r="E69" s="4"/>
      <c r="F69" s="4"/>
      <c r="G69" s="4"/>
      <c r="H69" s="4"/>
      <c r="I69" s="4"/>
      <c r="J69" s="4"/>
      <c r="K69" s="4"/>
      <c r="L69" s="4"/>
      <c r="M69" s="4"/>
    </row>
    <row r="70" spans="1:13" x14ac:dyDescent="0.2">
      <c r="A70" s="4"/>
      <c r="B70" s="425"/>
      <c r="C70" s="425"/>
      <c r="D70" s="426"/>
      <c r="E70" s="4"/>
      <c r="F70" s="4"/>
      <c r="G70" s="4"/>
      <c r="H70" s="4"/>
      <c r="I70" s="4"/>
      <c r="J70" s="4"/>
      <c r="K70" s="4"/>
      <c r="L70" s="4"/>
      <c r="M70" s="4"/>
    </row>
    <row r="71" spans="1:13" x14ac:dyDescent="0.2">
      <c r="A71" s="4"/>
      <c r="B71" s="425"/>
      <c r="C71" s="425"/>
      <c r="D71" s="426"/>
      <c r="E71" s="4"/>
      <c r="F71" s="4"/>
      <c r="G71" s="4"/>
      <c r="H71" s="4"/>
      <c r="I71" s="4"/>
      <c r="J71" s="4"/>
      <c r="K71" s="4"/>
      <c r="L71" s="4"/>
      <c r="M71" s="4"/>
    </row>
    <row r="72" spans="1:13" x14ac:dyDescent="0.2">
      <c r="A72" s="4"/>
      <c r="B72" s="425"/>
      <c r="C72" s="425"/>
      <c r="D72" s="426"/>
      <c r="E72" s="4"/>
      <c r="F72" s="4"/>
      <c r="G72" s="4"/>
      <c r="H72" s="4"/>
      <c r="I72" s="4"/>
      <c r="J72" s="4"/>
      <c r="K72" s="4"/>
      <c r="L72" s="4"/>
      <c r="M72" s="4"/>
    </row>
    <row r="73" spans="1:13" x14ac:dyDescent="0.2">
      <c r="A73" s="4"/>
      <c r="B73" s="425"/>
      <c r="C73" s="425"/>
      <c r="D73" s="426"/>
      <c r="E73" s="4"/>
      <c r="F73" s="4"/>
      <c r="G73" s="4"/>
      <c r="H73" s="4"/>
      <c r="I73" s="4"/>
      <c r="J73" s="4"/>
      <c r="K73" s="4"/>
      <c r="L73" s="4"/>
      <c r="M73" s="4"/>
    </row>
    <row r="74" spans="1:13" x14ac:dyDescent="0.2">
      <c r="A74" s="4"/>
      <c r="B74" s="425"/>
      <c r="C74" s="425"/>
      <c r="D74" s="426"/>
      <c r="E74" s="4"/>
      <c r="F74" s="4"/>
      <c r="G74" s="4"/>
      <c r="H74" s="4"/>
      <c r="I74" s="4"/>
      <c r="J74" s="4"/>
      <c r="K74" s="4"/>
      <c r="L74" s="4"/>
      <c r="M74" s="4"/>
    </row>
    <row r="75" spans="1:13" x14ac:dyDescent="0.2">
      <c r="A75" s="4"/>
      <c r="B75" s="425"/>
      <c r="C75" s="425"/>
      <c r="D75" s="426"/>
      <c r="E75" s="4"/>
      <c r="F75" s="4"/>
      <c r="G75" s="4"/>
      <c r="H75" s="4"/>
      <c r="I75" s="4"/>
      <c r="J75" s="4"/>
      <c r="K75" s="4"/>
      <c r="L75" s="4"/>
      <c r="M75" s="4"/>
    </row>
    <row r="76" spans="1:13" x14ac:dyDescent="0.2">
      <c r="A76" s="4"/>
      <c r="B76" s="425"/>
      <c r="C76" s="425"/>
      <c r="D76" s="426"/>
      <c r="E76" s="4"/>
      <c r="F76" s="4"/>
      <c r="G76" s="4"/>
      <c r="H76" s="4"/>
      <c r="I76" s="4"/>
      <c r="J76" s="4"/>
      <c r="K76" s="4"/>
      <c r="L76" s="4"/>
      <c r="M76" s="4"/>
    </row>
    <row r="77" spans="1:13" x14ac:dyDescent="0.2">
      <c r="A77" s="4"/>
      <c r="B77" s="425"/>
      <c r="C77" s="425"/>
      <c r="D77" s="426"/>
      <c r="E77" s="4"/>
      <c r="F77" s="4"/>
      <c r="G77" s="4"/>
      <c r="H77" s="4"/>
      <c r="I77" s="4"/>
      <c r="J77" s="4"/>
      <c r="K77" s="4"/>
      <c r="L77" s="4"/>
      <c r="M77" s="4"/>
    </row>
    <row r="78" spans="1:13" x14ac:dyDescent="0.2">
      <c r="A78" s="4"/>
      <c r="B78" s="425"/>
      <c r="C78" s="425"/>
      <c r="D78" s="426"/>
      <c r="E78" s="4"/>
      <c r="F78" s="4"/>
      <c r="G78" s="4"/>
      <c r="H78" s="4"/>
      <c r="I78" s="4"/>
      <c r="J78" s="4"/>
      <c r="K78" s="4"/>
      <c r="L78" s="4"/>
      <c r="M78" s="4"/>
    </row>
    <row r="79" spans="1:13" x14ac:dyDescent="0.2">
      <c r="A79" s="4"/>
      <c r="B79" s="425"/>
      <c r="C79" s="425"/>
      <c r="D79" s="426"/>
      <c r="E79" s="4"/>
      <c r="F79" s="4"/>
      <c r="G79" s="4"/>
      <c r="H79" s="4"/>
      <c r="I79" s="4"/>
      <c r="J79" s="4"/>
      <c r="K79" s="4"/>
      <c r="L79" s="4"/>
      <c r="M79" s="4"/>
    </row>
    <row r="80" spans="1:13" x14ac:dyDescent="0.2">
      <c r="A80" s="4"/>
      <c r="B80" s="425"/>
      <c r="C80" s="425"/>
      <c r="D80" s="426"/>
      <c r="E80" s="4"/>
      <c r="F80" s="4"/>
      <c r="G80" s="4"/>
      <c r="H80" s="4"/>
      <c r="I80" s="4"/>
      <c r="J80" s="4"/>
      <c r="K80" s="4"/>
      <c r="L80" s="4"/>
      <c r="M80" s="4"/>
    </row>
    <row r="81" spans="1:13" x14ac:dyDescent="0.2">
      <c r="A81" s="4"/>
      <c r="B81" s="425"/>
      <c r="C81" s="425"/>
      <c r="D81" s="426"/>
      <c r="E81" s="4"/>
      <c r="F81" s="4"/>
      <c r="G81" s="4"/>
      <c r="H81" s="4"/>
      <c r="I81" s="4"/>
      <c r="J81" s="4"/>
      <c r="K81" s="4"/>
      <c r="L81" s="4"/>
      <c r="M81" s="4"/>
    </row>
    <row r="82" spans="1:13" x14ac:dyDescent="0.2">
      <c r="A82" s="4"/>
      <c r="B82" s="425"/>
      <c r="C82" s="425"/>
      <c r="D82" s="426"/>
      <c r="E82" s="4"/>
      <c r="F82" s="4"/>
      <c r="G82" s="4"/>
      <c r="H82" s="4"/>
      <c r="I82" s="4"/>
      <c r="J82" s="4"/>
      <c r="K82" s="4"/>
      <c r="L82" s="4"/>
      <c r="M82" s="4"/>
    </row>
    <row r="83" spans="1:13" x14ac:dyDescent="0.2">
      <c r="A83" s="4"/>
      <c r="B83" s="425"/>
      <c r="C83" s="425"/>
      <c r="D83" s="426"/>
      <c r="E83" s="4"/>
      <c r="F83" s="4"/>
      <c r="G83" s="4"/>
      <c r="H83" s="4"/>
      <c r="I83" s="4"/>
      <c r="J83" s="4"/>
      <c r="K83" s="4"/>
      <c r="L83" s="4"/>
      <c r="M83" s="4"/>
    </row>
    <row r="84" spans="1:13" x14ac:dyDescent="0.2">
      <c r="A84" s="4"/>
      <c r="B84" s="425"/>
      <c r="C84" s="425"/>
      <c r="D84" s="426"/>
      <c r="E84" s="4"/>
      <c r="F84" s="4"/>
      <c r="G84" s="4"/>
      <c r="H84" s="4"/>
      <c r="I84" s="4"/>
      <c r="J84" s="4"/>
      <c r="K84" s="4"/>
      <c r="L84" s="4"/>
      <c r="M84" s="4"/>
    </row>
    <row r="85" spans="1:13" x14ac:dyDescent="0.2">
      <c r="A85" s="4"/>
      <c r="B85" s="425"/>
      <c r="C85" s="425"/>
      <c r="D85" s="426"/>
      <c r="E85" s="4"/>
      <c r="F85" s="4"/>
      <c r="G85" s="4"/>
      <c r="H85" s="4"/>
      <c r="I85" s="4"/>
      <c r="J85" s="4"/>
      <c r="K85" s="4"/>
      <c r="L85" s="4"/>
      <c r="M85" s="4"/>
    </row>
    <row r="86" spans="1:13" x14ac:dyDescent="0.2">
      <c r="A86" s="4"/>
      <c r="B86" s="425"/>
      <c r="C86" s="425"/>
      <c r="D86" s="426"/>
      <c r="E86" s="4"/>
      <c r="F86" s="4"/>
      <c r="G86" s="4"/>
      <c r="H86" s="4"/>
      <c r="I86" s="4"/>
      <c r="J86" s="4"/>
      <c r="K86" s="4"/>
      <c r="L86" s="4"/>
      <c r="M86" s="4"/>
    </row>
    <row r="87" spans="1:13" x14ac:dyDescent="0.2">
      <c r="A87" s="4"/>
      <c r="B87" s="425"/>
      <c r="C87" s="425"/>
      <c r="D87" s="426"/>
      <c r="E87" s="4"/>
      <c r="F87" s="4"/>
      <c r="G87" s="4"/>
      <c r="H87" s="4"/>
      <c r="I87" s="4"/>
      <c r="J87" s="4"/>
      <c r="K87" s="4"/>
      <c r="L87" s="4"/>
      <c r="M87" s="4"/>
    </row>
    <row r="88" spans="1:13" x14ac:dyDescent="0.2">
      <c r="A88" s="4"/>
      <c r="B88" s="425"/>
      <c r="C88" s="425"/>
      <c r="D88" s="426"/>
      <c r="E88" s="4"/>
      <c r="F88" s="4"/>
      <c r="G88" s="4"/>
      <c r="H88" s="4"/>
      <c r="I88" s="4"/>
      <c r="J88" s="4"/>
      <c r="K88" s="4"/>
      <c r="L88" s="4"/>
      <c r="M88" s="4"/>
    </row>
    <row r="89" spans="1:13" x14ac:dyDescent="0.2">
      <c r="A89" s="4"/>
      <c r="B89" s="425"/>
      <c r="C89" s="425"/>
      <c r="D89" s="426"/>
      <c r="E89" s="4"/>
      <c r="F89" s="4"/>
      <c r="G89" s="4"/>
      <c r="H89" s="4"/>
      <c r="I89" s="4"/>
      <c r="J89" s="4"/>
      <c r="K89" s="4"/>
      <c r="L89" s="4"/>
      <c r="M89" s="4"/>
    </row>
    <row r="90" spans="1:13" x14ac:dyDescent="0.2">
      <c r="A90" s="4"/>
      <c r="B90" s="425"/>
      <c r="C90" s="425"/>
      <c r="D90" s="426"/>
      <c r="E90" s="4"/>
      <c r="F90" s="4"/>
      <c r="G90" s="4"/>
      <c r="H90" s="4"/>
      <c r="I90" s="4"/>
      <c r="J90" s="4"/>
      <c r="K90" s="4"/>
      <c r="L90" s="4"/>
      <c r="M90" s="4"/>
    </row>
    <row r="91" spans="1:13" x14ac:dyDescent="0.2">
      <c r="A91" s="4"/>
      <c r="B91" s="425"/>
      <c r="C91" s="425"/>
      <c r="D91" s="426"/>
      <c r="E91" s="4"/>
      <c r="F91" s="4"/>
      <c r="G91" s="4"/>
      <c r="H91" s="4"/>
      <c r="I91" s="4"/>
      <c r="J91" s="4"/>
      <c r="K91" s="4"/>
      <c r="L91" s="4"/>
      <c r="M91" s="4"/>
    </row>
    <row r="92" spans="1:13" x14ac:dyDescent="0.2">
      <c r="A92" s="4"/>
      <c r="B92" s="425"/>
      <c r="C92" s="425"/>
      <c r="D92" s="426"/>
      <c r="E92" s="4"/>
      <c r="F92" s="4"/>
      <c r="G92" s="4"/>
      <c r="H92" s="4"/>
      <c r="I92" s="4"/>
      <c r="J92" s="4"/>
      <c r="K92" s="4"/>
      <c r="L92" s="4"/>
      <c r="M92" s="4"/>
    </row>
    <row r="93" spans="1:13" x14ac:dyDescent="0.2">
      <c r="A93" s="4"/>
      <c r="B93" s="425"/>
      <c r="C93" s="425"/>
      <c r="D93" s="426"/>
      <c r="E93" s="4"/>
      <c r="F93" s="4"/>
      <c r="G93" s="4"/>
      <c r="H93" s="4"/>
      <c r="I93" s="4"/>
      <c r="J93" s="4"/>
      <c r="K93" s="4"/>
      <c r="L93" s="4"/>
      <c r="M93" s="4"/>
    </row>
    <row r="94" spans="1:13" x14ac:dyDescent="0.2">
      <c r="A94" s="4"/>
      <c r="B94" s="425"/>
      <c r="C94" s="425"/>
      <c r="D94" s="426"/>
      <c r="E94" s="4"/>
      <c r="F94" s="4"/>
      <c r="G94" s="4"/>
      <c r="H94" s="4"/>
      <c r="I94" s="4"/>
      <c r="J94" s="4"/>
      <c r="K94" s="4"/>
      <c r="L94" s="4"/>
      <c r="M94" s="4"/>
    </row>
    <row r="95" spans="1:13" x14ac:dyDescent="0.2">
      <c r="A95" s="4"/>
      <c r="B95" s="425"/>
      <c r="C95" s="425"/>
      <c r="D95" s="426"/>
      <c r="E95" s="4"/>
      <c r="F95" s="4"/>
      <c r="G95" s="4"/>
      <c r="H95" s="4"/>
      <c r="I95" s="4"/>
      <c r="J95" s="4"/>
      <c r="K95" s="4"/>
      <c r="L95" s="4"/>
      <c r="M95" s="4"/>
    </row>
    <row r="96" spans="1:13" x14ac:dyDescent="0.2">
      <c r="A96" s="4"/>
      <c r="B96" s="425"/>
      <c r="C96" s="425"/>
      <c r="D96" s="426"/>
      <c r="E96" s="4"/>
      <c r="F96" s="4"/>
      <c r="G96" s="4"/>
      <c r="H96" s="4"/>
      <c r="I96" s="4"/>
      <c r="J96" s="4"/>
      <c r="K96" s="4"/>
      <c r="L96" s="4"/>
      <c r="M96" s="4"/>
    </row>
    <row r="97" spans="1:13" x14ac:dyDescent="0.2">
      <c r="A97" s="4"/>
      <c r="B97" s="425"/>
      <c r="C97" s="425"/>
      <c r="D97" s="426"/>
      <c r="E97" s="4"/>
      <c r="F97" s="4"/>
      <c r="G97" s="4"/>
      <c r="H97" s="4"/>
      <c r="I97" s="4"/>
      <c r="J97" s="4"/>
      <c r="K97" s="4"/>
      <c r="L97" s="4"/>
      <c r="M97" s="4"/>
    </row>
    <row r="98" spans="1:13" x14ac:dyDescent="0.2">
      <c r="A98" s="4"/>
      <c r="B98" s="425"/>
      <c r="C98" s="425"/>
      <c r="D98" s="426"/>
      <c r="E98" s="4"/>
      <c r="F98" s="4"/>
      <c r="G98" s="4"/>
      <c r="H98" s="4"/>
      <c r="I98" s="4"/>
      <c r="J98" s="4"/>
      <c r="K98" s="4"/>
      <c r="L98" s="4"/>
      <c r="M98" s="4"/>
    </row>
    <row r="99" spans="1:13" x14ac:dyDescent="0.2">
      <c r="A99" s="4"/>
      <c r="B99" s="425"/>
      <c r="C99" s="425"/>
      <c r="D99" s="426"/>
      <c r="E99" s="4"/>
      <c r="F99" s="4"/>
      <c r="G99" s="4"/>
      <c r="H99" s="4"/>
      <c r="I99" s="4"/>
      <c r="J99" s="4"/>
      <c r="K99" s="4"/>
      <c r="L99" s="4"/>
      <c r="M99" s="4"/>
    </row>
    <row r="100" spans="1:13" x14ac:dyDescent="0.2">
      <c r="A100" s="4"/>
      <c r="B100" s="425"/>
      <c r="C100" s="425"/>
      <c r="D100" s="426"/>
      <c r="E100" s="4"/>
      <c r="F100" s="4"/>
      <c r="G100" s="4"/>
      <c r="H100" s="4"/>
      <c r="I100" s="4"/>
      <c r="J100" s="4"/>
      <c r="K100" s="4"/>
      <c r="L100" s="4"/>
      <c r="M100" s="4"/>
    </row>
    <row r="101" spans="1:13" x14ac:dyDescent="0.2">
      <c r="A101" s="4"/>
      <c r="B101" s="425"/>
      <c r="C101" s="425"/>
      <c r="D101" s="426"/>
      <c r="E101" s="4"/>
      <c r="F101" s="4"/>
      <c r="G101" s="4"/>
      <c r="H101" s="4"/>
      <c r="I101" s="4"/>
      <c r="J101" s="4"/>
      <c r="K101" s="4"/>
      <c r="L101" s="4"/>
      <c r="M101" s="4"/>
    </row>
    <row r="102" spans="1:13" x14ac:dyDescent="0.2">
      <c r="A102" s="4"/>
      <c r="B102" s="425"/>
      <c r="C102" s="425"/>
      <c r="D102" s="426"/>
      <c r="E102" s="4"/>
      <c r="F102" s="4"/>
      <c r="G102" s="4"/>
      <c r="H102" s="4"/>
      <c r="I102" s="4"/>
      <c r="J102" s="4"/>
      <c r="K102" s="4"/>
      <c r="L102" s="4"/>
      <c r="M102" s="4"/>
    </row>
    <row r="103" spans="1:13" x14ac:dyDescent="0.2">
      <c r="A103" s="4"/>
      <c r="B103" s="425"/>
      <c r="C103" s="425"/>
      <c r="D103" s="426"/>
      <c r="E103" s="4"/>
      <c r="F103" s="4"/>
      <c r="G103" s="4"/>
      <c r="H103" s="4"/>
      <c r="I103" s="4"/>
      <c r="J103" s="4"/>
      <c r="K103" s="4"/>
      <c r="L103" s="4"/>
      <c r="M103" s="4"/>
    </row>
    <row r="104" spans="1:13" x14ac:dyDescent="0.2">
      <c r="A104" s="4"/>
      <c r="B104" s="425"/>
      <c r="C104" s="425"/>
      <c r="D104" s="426"/>
      <c r="E104" s="4"/>
      <c r="F104" s="4"/>
      <c r="G104" s="4"/>
      <c r="H104" s="4"/>
      <c r="I104" s="4"/>
      <c r="J104" s="4"/>
      <c r="K104" s="4"/>
      <c r="L104" s="4"/>
      <c r="M104" s="4"/>
    </row>
    <row r="105" spans="1:13" x14ac:dyDescent="0.2">
      <c r="A105" s="4"/>
      <c r="B105" s="425"/>
      <c r="C105" s="425"/>
      <c r="D105" s="426"/>
      <c r="E105" s="4"/>
      <c r="F105" s="4"/>
      <c r="G105" s="4"/>
      <c r="H105" s="4"/>
      <c r="I105" s="4"/>
      <c r="J105" s="4"/>
      <c r="K105" s="4"/>
      <c r="L105" s="4"/>
      <c r="M105" s="4"/>
    </row>
    <row r="106" spans="1:13" x14ac:dyDescent="0.2">
      <c r="A106" s="4"/>
      <c r="B106" s="425"/>
      <c r="C106" s="425"/>
      <c r="D106" s="426"/>
      <c r="E106" s="4"/>
      <c r="F106" s="4"/>
      <c r="G106" s="4"/>
      <c r="H106" s="4"/>
      <c r="I106" s="4"/>
      <c r="J106" s="4"/>
      <c r="K106" s="4"/>
      <c r="L106" s="4"/>
      <c r="M106" s="4"/>
    </row>
    <row r="107" spans="1:13" x14ac:dyDescent="0.2">
      <c r="A107" s="4"/>
      <c r="B107" s="425"/>
      <c r="C107" s="425"/>
      <c r="D107" s="426"/>
      <c r="E107" s="4"/>
      <c r="F107" s="4"/>
      <c r="G107" s="4"/>
      <c r="H107" s="4"/>
      <c r="I107" s="4"/>
      <c r="J107" s="4"/>
      <c r="K107" s="4"/>
      <c r="L107" s="4"/>
      <c r="M107" s="4"/>
    </row>
    <row r="108" spans="1:13" x14ac:dyDescent="0.2">
      <c r="A108" s="4"/>
      <c r="B108" s="425"/>
      <c r="C108" s="425"/>
      <c r="D108" s="426"/>
      <c r="E108" s="4"/>
      <c r="F108" s="4"/>
      <c r="G108" s="4"/>
      <c r="H108" s="4"/>
      <c r="I108" s="4"/>
      <c r="J108" s="4"/>
      <c r="K108" s="4"/>
      <c r="L108" s="4"/>
      <c r="M108" s="4"/>
    </row>
    <row r="109" spans="1:13" x14ac:dyDescent="0.2">
      <c r="A109" s="4"/>
      <c r="B109" s="425"/>
      <c r="C109" s="425"/>
      <c r="D109" s="426"/>
      <c r="E109" s="4"/>
      <c r="F109" s="4"/>
      <c r="G109" s="4"/>
      <c r="H109" s="4"/>
      <c r="I109" s="4"/>
      <c r="J109" s="4"/>
      <c r="K109" s="4"/>
      <c r="L109" s="4"/>
      <c r="M109" s="4"/>
    </row>
    <row r="110" spans="1:13" x14ac:dyDescent="0.2">
      <c r="A110" s="4"/>
      <c r="B110" s="425"/>
      <c r="C110" s="425"/>
      <c r="D110" s="426"/>
      <c r="E110" s="4"/>
      <c r="F110" s="4"/>
      <c r="G110" s="4"/>
      <c r="H110" s="4"/>
      <c r="I110" s="4"/>
      <c r="J110" s="4"/>
      <c r="K110" s="4"/>
      <c r="L110" s="4"/>
      <c r="M110" s="4"/>
    </row>
    <row r="111" spans="1:13" x14ac:dyDescent="0.2">
      <c r="A111" s="4"/>
      <c r="B111" s="425"/>
      <c r="C111" s="425"/>
      <c r="D111" s="426"/>
      <c r="E111" s="4"/>
      <c r="F111" s="4"/>
      <c r="G111" s="4"/>
      <c r="H111" s="4"/>
      <c r="I111" s="4"/>
      <c r="J111" s="4"/>
      <c r="K111" s="4"/>
      <c r="L111" s="4"/>
      <c r="M111" s="4"/>
    </row>
    <row r="112" spans="1:13" x14ac:dyDescent="0.2">
      <c r="A112" s="4"/>
      <c r="B112" s="425"/>
      <c r="C112" s="425"/>
      <c r="D112" s="426"/>
      <c r="E112" s="4"/>
      <c r="F112" s="4"/>
      <c r="G112" s="4"/>
      <c r="H112" s="4"/>
      <c r="I112" s="4"/>
      <c r="J112" s="4"/>
      <c r="K112" s="4"/>
      <c r="L112" s="4"/>
      <c r="M112" s="4"/>
    </row>
    <row r="113" spans="1:13" x14ac:dyDescent="0.2">
      <c r="A113" s="4"/>
      <c r="B113" s="425"/>
      <c r="C113" s="425"/>
      <c r="D113" s="426"/>
      <c r="E113" s="4"/>
      <c r="F113" s="4"/>
      <c r="G113" s="4"/>
      <c r="H113" s="4"/>
      <c r="I113" s="4"/>
      <c r="J113" s="4"/>
      <c r="K113" s="4"/>
      <c r="L113" s="4"/>
      <c r="M113" s="4"/>
    </row>
    <row r="114" spans="1:13" x14ac:dyDescent="0.2">
      <c r="A114" s="4"/>
      <c r="B114" s="425"/>
      <c r="C114" s="425"/>
      <c r="D114" s="426"/>
      <c r="E114" s="4"/>
      <c r="F114" s="4"/>
      <c r="G114" s="4"/>
      <c r="H114" s="4"/>
      <c r="I114" s="4"/>
      <c r="J114" s="4"/>
      <c r="K114" s="4"/>
      <c r="L114" s="4"/>
      <c r="M114" s="4"/>
    </row>
    <row r="115" spans="1:13" x14ac:dyDescent="0.2">
      <c r="A115" s="4"/>
      <c r="B115" s="425"/>
      <c r="C115" s="425"/>
      <c r="D115" s="426"/>
      <c r="E115" s="4"/>
      <c r="F115" s="4"/>
      <c r="G115" s="4"/>
      <c r="H115" s="4"/>
      <c r="I115" s="4"/>
      <c r="J115" s="4"/>
      <c r="K115" s="4"/>
      <c r="L115" s="4"/>
      <c r="M115" s="4"/>
    </row>
    <row r="116" spans="1:13" x14ac:dyDescent="0.2">
      <c r="A116" s="4"/>
      <c r="B116" s="425"/>
      <c r="C116" s="425"/>
      <c r="D116" s="426"/>
      <c r="E116" s="4"/>
      <c r="F116" s="4"/>
      <c r="G116" s="4"/>
      <c r="H116" s="4"/>
      <c r="I116" s="4"/>
      <c r="J116" s="4"/>
      <c r="K116" s="4"/>
      <c r="L116" s="4"/>
      <c r="M116" s="4"/>
    </row>
    <row r="117" spans="1:13" x14ac:dyDescent="0.2">
      <c r="A117" s="4"/>
      <c r="B117" s="425"/>
      <c r="C117" s="425"/>
      <c r="D117" s="426"/>
      <c r="E117" s="4"/>
      <c r="F117" s="4"/>
      <c r="G117" s="4"/>
      <c r="H117" s="4"/>
      <c r="I117" s="4"/>
      <c r="J117" s="4"/>
      <c r="K117" s="4"/>
      <c r="L117" s="4"/>
      <c r="M117" s="4"/>
    </row>
    <row r="118" spans="1:13" x14ac:dyDescent="0.2">
      <c r="A118" s="4"/>
      <c r="B118" s="425"/>
      <c r="C118" s="425"/>
      <c r="D118" s="426"/>
      <c r="E118" s="4"/>
      <c r="F118" s="4"/>
      <c r="G118" s="4"/>
      <c r="H118" s="4"/>
      <c r="I118" s="4"/>
      <c r="J118" s="4"/>
      <c r="K118" s="4"/>
      <c r="L118" s="4"/>
      <c r="M118" s="4"/>
    </row>
    <row r="119" spans="1:13" x14ac:dyDescent="0.2">
      <c r="A119" s="4"/>
      <c r="B119" s="425"/>
      <c r="C119" s="425"/>
      <c r="D119" s="426"/>
      <c r="E119" s="4"/>
      <c r="F119" s="4"/>
      <c r="G119" s="4"/>
      <c r="H119" s="4"/>
      <c r="I119" s="4"/>
      <c r="J119" s="4"/>
      <c r="K119" s="4"/>
      <c r="L119" s="4"/>
      <c r="M119" s="4"/>
    </row>
    <row r="120" spans="1:13" x14ac:dyDescent="0.2">
      <c r="A120" s="4"/>
      <c r="B120" s="425"/>
      <c r="C120" s="425"/>
      <c r="D120" s="426"/>
      <c r="E120" s="4"/>
      <c r="F120" s="4"/>
      <c r="G120" s="4"/>
      <c r="H120" s="4"/>
      <c r="I120" s="4"/>
      <c r="J120" s="4"/>
      <c r="K120" s="4"/>
      <c r="L120" s="4"/>
      <c r="M120" s="4"/>
    </row>
    <row r="121" spans="1:13" x14ac:dyDescent="0.2">
      <c r="A121" s="4"/>
      <c r="B121" s="425"/>
      <c r="C121" s="425"/>
      <c r="D121" s="426"/>
      <c r="E121" s="4"/>
      <c r="F121" s="4"/>
      <c r="G121" s="4"/>
      <c r="H121" s="4"/>
      <c r="I121" s="4"/>
      <c r="J121" s="4"/>
      <c r="K121" s="4"/>
      <c r="L121" s="4"/>
      <c r="M121" s="4"/>
    </row>
    <row r="122" spans="1:13" x14ac:dyDescent="0.2">
      <c r="A122" s="4"/>
      <c r="B122" s="425"/>
      <c r="C122" s="425"/>
      <c r="D122" s="426"/>
      <c r="E122" s="4"/>
      <c r="F122" s="4"/>
      <c r="G122" s="4"/>
      <c r="H122" s="4"/>
      <c r="I122" s="4"/>
      <c r="J122" s="4"/>
      <c r="K122" s="4"/>
      <c r="L122" s="4"/>
      <c r="M122" s="4"/>
    </row>
    <row r="123" spans="1:13" x14ac:dyDescent="0.2">
      <c r="A123" s="4"/>
      <c r="B123" s="425"/>
      <c r="C123" s="425"/>
      <c r="D123" s="426"/>
      <c r="E123" s="4"/>
      <c r="F123" s="4"/>
      <c r="G123" s="4"/>
      <c r="H123" s="4"/>
      <c r="I123" s="4"/>
      <c r="J123" s="4"/>
      <c r="K123" s="4"/>
      <c r="L123" s="4"/>
      <c r="M123" s="4"/>
    </row>
    <row r="124" spans="1:13" x14ac:dyDescent="0.2">
      <c r="A124" s="4"/>
      <c r="B124" s="425"/>
      <c r="C124" s="425"/>
      <c r="D124" s="426"/>
      <c r="E124" s="4"/>
      <c r="F124" s="4"/>
      <c r="G124" s="4"/>
      <c r="H124" s="4"/>
      <c r="I124" s="4"/>
      <c r="J124" s="4"/>
      <c r="K124" s="4"/>
      <c r="L124" s="4"/>
      <c r="M124" s="4"/>
    </row>
    <row r="125" spans="1:13" x14ac:dyDescent="0.2">
      <c r="A125" s="4"/>
      <c r="B125" s="425"/>
      <c r="C125" s="425"/>
      <c r="D125" s="426"/>
      <c r="E125" s="4"/>
      <c r="F125" s="4"/>
      <c r="G125" s="4"/>
      <c r="H125" s="4"/>
      <c r="I125" s="4"/>
      <c r="J125" s="4"/>
      <c r="K125" s="4"/>
      <c r="L125" s="4"/>
      <c r="M125" s="4"/>
    </row>
    <row r="126" spans="1:13" x14ac:dyDescent="0.2">
      <c r="A126" s="4"/>
      <c r="B126" s="425"/>
      <c r="C126" s="425"/>
      <c r="D126" s="426"/>
      <c r="E126" s="4"/>
      <c r="F126" s="4"/>
      <c r="G126" s="4"/>
      <c r="H126" s="4"/>
      <c r="I126" s="4"/>
      <c r="J126" s="4"/>
      <c r="K126" s="4"/>
      <c r="L126" s="4"/>
      <c r="M126" s="4"/>
    </row>
    <row r="127" spans="1:13" x14ac:dyDescent="0.2">
      <c r="A127" s="4"/>
      <c r="B127" s="425"/>
      <c r="C127" s="425"/>
      <c r="D127" s="426"/>
      <c r="E127" s="4"/>
      <c r="F127" s="4"/>
      <c r="G127" s="4"/>
      <c r="H127" s="4"/>
      <c r="I127" s="4"/>
      <c r="J127" s="4"/>
      <c r="K127" s="4"/>
      <c r="L127" s="4"/>
      <c r="M127" s="4"/>
    </row>
    <row r="128" spans="1:13" x14ac:dyDescent="0.2">
      <c r="A128" s="4"/>
      <c r="B128" s="425"/>
      <c r="C128" s="425"/>
      <c r="D128" s="426"/>
      <c r="E128" s="4"/>
      <c r="F128" s="4"/>
      <c r="G128" s="4"/>
      <c r="H128" s="4"/>
      <c r="I128" s="4"/>
      <c r="J128" s="4"/>
      <c r="K128" s="4"/>
      <c r="L128" s="4"/>
      <c r="M128" s="4"/>
    </row>
    <row r="129" spans="1:13" x14ac:dyDescent="0.2">
      <c r="A129" s="4"/>
      <c r="B129" s="425"/>
      <c r="C129" s="425"/>
      <c r="D129" s="426"/>
      <c r="E129" s="4"/>
      <c r="F129" s="4"/>
      <c r="G129" s="4"/>
      <c r="H129" s="4"/>
      <c r="I129" s="4"/>
      <c r="J129" s="4"/>
      <c r="K129" s="4"/>
      <c r="L129" s="4"/>
      <c r="M129" s="4"/>
    </row>
    <row r="130" spans="1:13" x14ac:dyDescent="0.2">
      <c r="A130" s="4"/>
      <c r="B130" s="425"/>
      <c r="C130" s="425"/>
      <c r="D130" s="426"/>
      <c r="E130" s="4"/>
      <c r="F130" s="4"/>
      <c r="G130" s="4"/>
      <c r="H130" s="4"/>
      <c r="I130" s="4"/>
      <c r="J130" s="4"/>
      <c r="K130" s="4"/>
      <c r="L130" s="4"/>
      <c r="M130" s="4"/>
    </row>
    <row r="131" spans="1:13" x14ac:dyDescent="0.2">
      <c r="A131" s="4"/>
      <c r="B131" s="425"/>
      <c r="C131" s="425"/>
      <c r="D131" s="426"/>
      <c r="E131" s="4"/>
      <c r="F131" s="4"/>
      <c r="G131" s="4"/>
      <c r="H131" s="4"/>
      <c r="I131" s="4"/>
      <c r="J131" s="4"/>
      <c r="K131" s="4"/>
      <c r="L131" s="4"/>
      <c r="M131" s="4"/>
    </row>
    <row r="132" spans="1:13" x14ac:dyDescent="0.2">
      <c r="A132" s="4"/>
      <c r="B132" s="425"/>
      <c r="C132" s="425"/>
      <c r="D132" s="426"/>
      <c r="E132" s="4"/>
      <c r="F132" s="4"/>
      <c r="G132" s="4"/>
      <c r="H132" s="4"/>
      <c r="I132" s="4"/>
      <c r="J132" s="4"/>
      <c r="K132" s="4"/>
      <c r="L132" s="4"/>
      <c r="M132" s="4"/>
    </row>
    <row r="133" spans="1:13" x14ac:dyDescent="0.2">
      <c r="A133" s="4"/>
      <c r="B133" s="425"/>
      <c r="C133" s="425"/>
      <c r="D133" s="426"/>
      <c r="E133" s="4"/>
      <c r="F133" s="4"/>
      <c r="G133" s="4"/>
      <c r="H133" s="4"/>
      <c r="I133" s="4"/>
      <c r="J133" s="4"/>
      <c r="K133" s="4"/>
      <c r="L133" s="4"/>
      <c r="M133" s="4"/>
    </row>
    <row r="134" spans="1:13" x14ac:dyDescent="0.2">
      <c r="A134" s="4"/>
      <c r="B134" s="425"/>
      <c r="C134" s="425"/>
      <c r="D134" s="426"/>
      <c r="E134" s="4"/>
      <c r="F134" s="4"/>
      <c r="G134" s="4"/>
      <c r="H134" s="4"/>
      <c r="I134" s="4"/>
      <c r="J134" s="4"/>
      <c r="K134" s="4"/>
      <c r="L134" s="4"/>
      <c r="M134" s="4"/>
    </row>
    <row r="135" spans="1:13" x14ac:dyDescent="0.2">
      <c r="A135" s="4"/>
      <c r="B135" s="425"/>
      <c r="C135" s="425"/>
      <c r="D135" s="426"/>
      <c r="E135" s="4"/>
      <c r="F135" s="4"/>
      <c r="G135" s="4"/>
      <c r="H135" s="4"/>
      <c r="I135" s="4"/>
      <c r="J135" s="4"/>
      <c r="K135" s="4"/>
      <c r="L135" s="4"/>
      <c r="M135" s="4"/>
    </row>
    <row r="136" spans="1:13" x14ac:dyDescent="0.2">
      <c r="A136" s="4"/>
      <c r="B136" s="425"/>
      <c r="C136" s="425"/>
      <c r="D136" s="426"/>
      <c r="E136" s="4"/>
      <c r="F136" s="4"/>
      <c r="G136" s="4"/>
      <c r="H136" s="4"/>
      <c r="I136" s="4"/>
      <c r="J136" s="4"/>
      <c r="K136" s="4"/>
      <c r="L136" s="4"/>
      <c r="M136" s="4"/>
    </row>
    <row r="137" spans="1:13" x14ac:dyDescent="0.2">
      <c r="A137" s="4"/>
      <c r="B137" s="425"/>
      <c r="C137" s="425"/>
      <c r="D137" s="426"/>
      <c r="E137" s="4"/>
      <c r="F137" s="4"/>
      <c r="G137" s="4"/>
      <c r="H137" s="4"/>
      <c r="I137" s="4"/>
      <c r="J137" s="4"/>
      <c r="K137" s="4"/>
      <c r="L137" s="4"/>
      <c r="M137" s="4"/>
    </row>
    <row r="138" spans="1:13" x14ac:dyDescent="0.2">
      <c r="A138" s="4"/>
      <c r="B138" s="425"/>
      <c r="C138" s="425"/>
      <c r="D138" s="426"/>
      <c r="E138" s="4"/>
      <c r="F138" s="4"/>
      <c r="G138" s="4"/>
      <c r="H138" s="4"/>
      <c r="I138" s="4"/>
      <c r="J138" s="4"/>
      <c r="K138" s="4"/>
      <c r="L138" s="4"/>
      <c r="M138" s="4"/>
    </row>
    <row r="139" spans="1:13" x14ac:dyDescent="0.2">
      <c r="A139" s="4"/>
      <c r="B139" s="425"/>
      <c r="C139" s="425"/>
      <c r="D139" s="426"/>
      <c r="E139" s="4"/>
      <c r="F139" s="4"/>
      <c r="G139" s="4"/>
      <c r="H139" s="4"/>
      <c r="I139" s="4"/>
      <c r="J139" s="4"/>
      <c r="K139" s="4"/>
      <c r="L139" s="4"/>
      <c r="M139" s="4"/>
    </row>
    <row r="140" spans="1:13" x14ac:dyDescent="0.2">
      <c r="A140" s="4"/>
      <c r="B140" s="425"/>
      <c r="C140" s="425"/>
      <c r="D140" s="426"/>
      <c r="E140" s="4"/>
      <c r="F140" s="4"/>
      <c r="G140" s="4"/>
      <c r="H140" s="4"/>
      <c r="I140" s="4"/>
      <c r="J140" s="4"/>
      <c r="K140" s="4"/>
      <c r="L140" s="4"/>
      <c r="M140" s="4"/>
    </row>
    <row r="141" spans="1:13" x14ac:dyDescent="0.2">
      <c r="A141" s="4"/>
      <c r="B141" s="425"/>
      <c r="C141" s="425"/>
      <c r="D141" s="426"/>
      <c r="E141" s="4"/>
      <c r="F141" s="4"/>
      <c r="G141" s="4"/>
      <c r="H141" s="4"/>
      <c r="I141" s="4"/>
      <c r="J141" s="4"/>
      <c r="K141" s="4"/>
      <c r="L141" s="4"/>
      <c r="M141" s="4"/>
    </row>
    <row r="142" spans="1:13" x14ac:dyDescent="0.2">
      <c r="A142" s="4"/>
      <c r="B142" s="425"/>
      <c r="C142" s="425"/>
      <c r="D142" s="426"/>
      <c r="E142" s="4"/>
      <c r="F142" s="4"/>
      <c r="G142" s="4"/>
      <c r="H142" s="4"/>
      <c r="I142" s="4"/>
      <c r="J142" s="4"/>
      <c r="K142" s="4"/>
      <c r="L142" s="4"/>
      <c r="M142" s="4"/>
    </row>
    <row r="143" spans="1:13" x14ac:dyDescent="0.2">
      <c r="A143" s="4"/>
      <c r="B143" s="425"/>
      <c r="C143" s="425"/>
      <c r="D143" s="426"/>
      <c r="E143" s="4"/>
      <c r="F143" s="4"/>
      <c r="G143" s="4"/>
      <c r="H143" s="4"/>
      <c r="I143" s="4"/>
      <c r="J143" s="4"/>
      <c r="K143" s="4"/>
      <c r="L143" s="4"/>
      <c r="M143" s="4"/>
    </row>
    <row r="144" spans="1:13" x14ac:dyDescent="0.2">
      <c r="A144" s="4"/>
      <c r="B144" s="425"/>
      <c r="C144" s="425"/>
      <c r="D144" s="426"/>
      <c r="E144" s="4"/>
      <c r="F144" s="4"/>
      <c r="G144" s="4"/>
      <c r="H144" s="4"/>
      <c r="I144" s="4"/>
      <c r="J144" s="4"/>
      <c r="K144" s="4"/>
      <c r="L144" s="4"/>
      <c r="M144" s="4"/>
    </row>
    <row r="145" spans="1:13" x14ac:dyDescent="0.2">
      <c r="A145" s="4"/>
      <c r="B145" s="425"/>
      <c r="C145" s="425"/>
      <c r="D145" s="426"/>
      <c r="E145" s="4"/>
      <c r="F145" s="4"/>
      <c r="G145" s="4"/>
      <c r="H145" s="4"/>
      <c r="I145" s="4"/>
      <c r="J145" s="4"/>
      <c r="K145" s="4"/>
      <c r="L145" s="4"/>
      <c r="M145" s="4"/>
    </row>
    <row r="146" spans="1:13" x14ac:dyDescent="0.2">
      <c r="A146" s="4"/>
      <c r="B146" s="425"/>
      <c r="C146" s="425"/>
      <c r="D146" s="426"/>
      <c r="E146" s="4"/>
      <c r="F146" s="4"/>
      <c r="G146" s="4"/>
      <c r="H146" s="4"/>
      <c r="I146" s="4"/>
      <c r="J146" s="4"/>
      <c r="K146" s="4"/>
      <c r="L146" s="4"/>
      <c r="M146" s="4"/>
    </row>
    <row r="147" spans="1:13" x14ac:dyDescent="0.2">
      <c r="A147" s="4"/>
      <c r="B147" s="425"/>
      <c r="C147" s="425"/>
      <c r="D147" s="426"/>
      <c r="E147" s="4"/>
      <c r="F147" s="4"/>
      <c r="G147" s="4"/>
      <c r="H147" s="4"/>
      <c r="I147" s="4"/>
      <c r="J147" s="4"/>
      <c r="K147" s="4"/>
      <c r="L147" s="4"/>
      <c r="M147" s="4"/>
    </row>
    <row r="148" spans="1:13" x14ac:dyDescent="0.2">
      <c r="A148" s="4"/>
      <c r="B148" s="425"/>
      <c r="C148" s="425"/>
      <c r="D148" s="426"/>
      <c r="E148" s="4"/>
      <c r="F148" s="4"/>
      <c r="G148" s="4"/>
      <c r="H148" s="4"/>
      <c r="I148" s="4"/>
      <c r="J148" s="4"/>
      <c r="K148" s="4"/>
      <c r="L148" s="4"/>
      <c r="M148" s="4"/>
    </row>
    <row r="149" spans="1:13" x14ac:dyDescent="0.2">
      <c r="A149" s="4"/>
      <c r="B149" s="425"/>
      <c r="C149" s="425"/>
      <c r="D149" s="426"/>
      <c r="E149" s="4"/>
      <c r="F149" s="4"/>
      <c r="G149" s="4"/>
      <c r="H149" s="4"/>
      <c r="I149" s="4"/>
      <c r="J149" s="4"/>
      <c r="K149" s="4"/>
      <c r="L149" s="4"/>
      <c r="M149" s="4"/>
    </row>
    <row r="150" spans="1:13" x14ac:dyDescent="0.2">
      <c r="A150" s="4"/>
      <c r="B150" s="425"/>
      <c r="C150" s="425"/>
      <c r="D150" s="426"/>
      <c r="E150" s="4"/>
      <c r="F150" s="4"/>
      <c r="G150" s="4"/>
      <c r="H150" s="4"/>
      <c r="I150" s="4"/>
      <c r="J150" s="4"/>
      <c r="K150" s="4"/>
      <c r="L150" s="4"/>
      <c r="M150" s="4"/>
    </row>
    <row r="151" spans="1:13" x14ac:dyDescent="0.2">
      <c r="A151" s="4"/>
      <c r="B151" s="425"/>
      <c r="C151" s="425"/>
      <c r="D151" s="426"/>
      <c r="E151" s="4"/>
      <c r="F151" s="4"/>
      <c r="G151" s="4"/>
      <c r="H151" s="4"/>
      <c r="I151" s="4"/>
      <c r="J151" s="4"/>
      <c r="K151" s="4"/>
      <c r="L151" s="4"/>
      <c r="M151" s="4"/>
    </row>
    <row r="152" spans="1:13" x14ac:dyDescent="0.2">
      <c r="A152" s="4"/>
      <c r="B152" s="425"/>
      <c r="C152" s="425"/>
      <c r="D152" s="426"/>
      <c r="E152" s="4"/>
      <c r="F152" s="4"/>
      <c r="G152" s="4"/>
      <c r="H152" s="4"/>
      <c r="I152" s="4"/>
      <c r="J152" s="4"/>
      <c r="K152" s="4"/>
      <c r="L152" s="4"/>
      <c r="M152" s="4"/>
    </row>
    <row r="153" spans="1:13" x14ac:dyDescent="0.2">
      <c r="A153" s="4"/>
      <c r="B153" s="425"/>
      <c r="C153" s="425"/>
      <c r="D153" s="426"/>
      <c r="E153" s="4"/>
      <c r="F153" s="4"/>
      <c r="G153" s="4"/>
      <c r="H153" s="4"/>
      <c r="I153" s="4"/>
      <c r="J153" s="4"/>
      <c r="K153" s="4"/>
      <c r="L153" s="4"/>
      <c r="M153" s="4"/>
    </row>
    <row r="154" spans="1:13" x14ac:dyDescent="0.2">
      <c r="A154" s="4"/>
      <c r="B154" s="425"/>
      <c r="C154" s="425"/>
      <c r="D154" s="426"/>
      <c r="E154" s="4"/>
      <c r="F154" s="4"/>
      <c r="G154" s="4"/>
      <c r="H154" s="4"/>
      <c r="I154" s="4"/>
      <c r="J154" s="4"/>
      <c r="K154" s="4"/>
      <c r="L154" s="4"/>
      <c r="M154" s="4"/>
    </row>
    <row r="155" spans="1:13" x14ac:dyDescent="0.2">
      <c r="A155" s="4"/>
      <c r="B155" s="425"/>
      <c r="C155" s="425"/>
      <c r="D155" s="426"/>
      <c r="E155" s="4"/>
      <c r="F155" s="4"/>
      <c r="G155" s="4"/>
      <c r="H155" s="4"/>
      <c r="I155" s="4"/>
      <c r="J155" s="4"/>
      <c r="K155" s="4"/>
      <c r="L155" s="4"/>
      <c r="M155" s="4"/>
    </row>
    <row r="156" spans="1:13" x14ac:dyDescent="0.2">
      <c r="A156" s="4"/>
      <c r="B156" s="425"/>
      <c r="C156" s="425"/>
      <c r="D156" s="426"/>
      <c r="E156" s="4"/>
      <c r="F156" s="4"/>
      <c r="G156" s="4"/>
      <c r="H156" s="4"/>
      <c r="I156" s="4"/>
      <c r="J156" s="4"/>
      <c r="K156" s="4"/>
      <c r="L156" s="4"/>
      <c r="M156" s="4"/>
    </row>
    <row r="157" spans="1:13" x14ac:dyDescent="0.2">
      <c r="A157" s="4"/>
      <c r="B157" s="425"/>
      <c r="C157" s="425"/>
      <c r="D157" s="426"/>
      <c r="E157" s="4"/>
      <c r="F157" s="4"/>
      <c r="G157" s="4"/>
      <c r="H157" s="4"/>
      <c r="I157" s="4"/>
      <c r="J157" s="4"/>
      <c r="K157" s="4"/>
      <c r="L157" s="4"/>
      <c r="M157" s="4"/>
    </row>
    <row r="158" spans="1:13" x14ac:dyDescent="0.2">
      <c r="A158" s="4"/>
      <c r="B158" s="425"/>
      <c r="C158" s="425"/>
      <c r="D158" s="426"/>
      <c r="E158" s="4"/>
      <c r="F158" s="4"/>
      <c r="G158" s="4"/>
      <c r="H158" s="4"/>
      <c r="I158" s="4"/>
      <c r="J158" s="4"/>
      <c r="K158" s="4"/>
      <c r="L158" s="4"/>
      <c r="M158" s="4"/>
    </row>
    <row r="159" spans="1:13" x14ac:dyDescent="0.2">
      <c r="A159" s="4"/>
      <c r="B159" s="425"/>
      <c r="C159" s="425"/>
      <c r="D159" s="426"/>
      <c r="E159" s="4"/>
      <c r="F159" s="4"/>
      <c r="G159" s="4"/>
      <c r="H159" s="4"/>
      <c r="I159" s="4"/>
      <c r="J159" s="4"/>
      <c r="K159" s="4"/>
      <c r="L159" s="4"/>
      <c r="M159" s="4"/>
    </row>
    <row r="160" spans="1:13" x14ac:dyDescent="0.2">
      <c r="A160" s="4"/>
      <c r="B160" s="425"/>
      <c r="C160" s="425"/>
      <c r="D160" s="426"/>
      <c r="E160" s="4"/>
      <c r="F160" s="4"/>
      <c r="G160" s="4"/>
      <c r="H160" s="4"/>
      <c r="I160" s="4"/>
      <c r="J160" s="4"/>
      <c r="K160" s="4"/>
      <c r="L160" s="4"/>
      <c r="M160" s="4"/>
    </row>
    <row r="161" spans="1:13" x14ac:dyDescent="0.2">
      <c r="A161" s="4"/>
      <c r="B161" s="425"/>
      <c r="C161" s="425"/>
      <c r="D161" s="426"/>
      <c r="E161" s="4"/>
      <c r="F161" s="4"/>
      <c r="G161" s="4"/>
      <c r="H161" s="4"/>
      <c r="I161" s="4"/>
      <c r="J161" s="4"/>
      <c r="K161" s="4"/>
      <c r="L161" s="4"/>
      <c r="M161" s="4"/>
    </row>
    <row r="162" spans="1:13" x14ac:dyDescent="0.2">
      <c r="A162" s="4"/>
      <c r="B162" s="425"/>
      <c r="C162" s="425"/>
      <c r="D162" s="426"/>
      <c r="E162" s="4"/>
      <c r="F162" s="4"/>
      <c r="G162" s="4"/>
      <c r="H162" s="4"/>
      <c r="I162" s="4"/>
      <c r="J162" s="4"/>
      <c r="K162" s="4"/>
      <c r="L162" s="4"/>
      <c r="M162" s="4"/>
    </row>
    <row r="163" spans="1:13" x14ac:dyDescent="0.2">
      <c r="A163" s="4"/>
      <c r="B163" s="425"/>
      <c r="C163" s="425"/>
      <c r="D163" s="426"/>
      <c r="E163" s="4"/>
      <c r="F163" s="4"/>
      <c r="G163" s="4"/>
      <c r="H163" s="4"/>
      <c r="I163" s="4"/>
      <c r="J163" s="4"/>
      <c r="K163" s="4"/>
      <c r="L163" s="4"/>
      <c r="M163" s="4"/>
    </row>
    <row r="164" spans="1:13" x14ac:dyDescent="0.2">
      <c r="A164" s="4"/>
      <c r="B164" s="425"/>
      <c r="C164" s="425"/>
      <c r="D164" s="426"/>
      <c r="E164" s="4"/>
      <c r="F164" s="4"/>
      <c r="G164" s="4"/>
      <c r="H164" s="4"/>
      <c r="I164" s="4"/>
      <c r="J164" s="4"/>
      <c r="K164" s="4"/>
      <c r="L164" s="4"/>
      <c r="M164" s="4"/>
    </row>
    <row r="165" spans="1:13" x14ac:dyDescent="0.2">
      <c r="A165" s="4"/>
      <c r="B165" s="425"/>
      <c r="C165" s="425"/>
      <c r="D165" s="426"/>
      <c r="E165" s="4"/>
      <c r="F165" s="4"/>
      <c r="G165" s="4"/>
      <c r="H165" s="4"/>
      <c r="I165" s="4"/>
      <c r="J165" s="4"/>
      <c r="K165" s="4"/>
      <c r="L165" s="4"/>
      <c r="M165" s="4"/>
    </row>
    <row r="166" spans="1:13" x14ac:dyDescent="0.2">
      <c r="A166" s="4"/>
      <c r="B166" s="425"/>
      <c r="C166" s="425"/>
      <c r="D166" s="426"/>
      <c r="E166" s="4"/>
      <c r="F166" s="4"/>
      <c r="G166" s="4"/>
      <c r="H166" s="4"/>
      <c r="I166" s="4"/>
      <c r="J166" s="4"/>
      <c r="K166" s="4"/>
      <c r="L166" s="4"/>
      <c r="M166" s="4"/>
    </row>
    <row r="167" spans="1:13" x14ac:dyDescent="0.2">
      <c r="A167" s="4"/>
      <c r="B167" s="425"/>
      <c r="C167" s="425"/>
      <c r="D167" s="426"/>
      <c r="E167" s="4"/>
      <c r="F167" s="4"/>
      <c r="G167" s="4"/>
      <c r="H167" s="4"/>
      <c r="I167" s="4"/>
      <c r="J167" s="4"/>
      <c r="K167" s="4"/>
      <c r="L167" s="4"/>
      <c r="M167" s="4"/>
    </row>
    <row r="168" spans="1:13" x14ac:dyDescent="0.2">
      <c r="A168" s="4"/>
      <c r="B168" s="425"/>
      <c r="C168" s="425"/>
      <c r="D168" s="426"/>
      <c r="E168" s="4"/>
      <c r="F168" s="4"/>
      <c r="G168" s="4"/>
      <c r="H168" s="4"/>
      <c r="I168" s="4"/>
      <c r="J168" s="4"/>
      <c r="K168" s="4"/>
      <c r="L168" s="4"/>
      <c r="M168" s="4"/>
    </row>
    <row r="169" spans="1:13" x14ac:dyDescent="0.2">
      <c r="A169" s="4"/>
      <c r="B169" s="425"/>
      <c r="C169" s="425"/>
      <c r="D169" s="426"/>
      <c r="E169" s="4"/>
      <c r="F169" s="4"/>
      <c r="G169" s="4"/>
      <c r="H169" s="4"/>
      <c r="I169" s="4"/>
      <c r="J169" s="4"/>
      <c r="K169" s="4"/>
      <c r="L169" s="4"/>
      <c r="M169" s="4"/>
    </row>
    <row r="170" spans="1:13" x14ac:dyDescent="0.2">
      <c r="A170" s="4"/>
      <c r="B170" s="425"/>
      <c r="C170" s="425"/>
      <c r="D170" s="426"/>
      <c r="E170" s="4"/>
      <c r="F170" s="4"/>
      <c r="G170" s="4"/>
      <c r="H170" s="4"/>
      <c r="I170" s="4"/>
      <c r="J170" s="4"/>
      <c r="K170" s="4"/>
      <c r="L170" s="4"/>
      <c r="M170" s="4"/>
    </row>
    <row r="171" spans="1:13" x14ac:dyDescent="0.2">
      <c r="A171" s="4"/>
      <c r="B171" s="425"/>
      <c r="C171" s="425"/>
      <c r="D171" s="426"/>
      <c r="E171" s="4"/>
      <c r="F171" s="4"/>
      <c r="G171" s="4"/>
      <c r="H171" s="4"/>
      <c r="I171" s="4"/>
      <c r="J171" s="4"/>
      <c r="K171" s="4"/>
      <c r="L171" s="4"/>
      <c r="M171" s="4"/>
    </row>
    <row r="172" spans="1:13" x14ac:dyDescent="0.2">
      <c r="A172" s="4"/>
      <c r="B172" s="425"/>
      <c r="C172" s="425"/>
      <c r="D172" s="426"/>
      <c r="E172" s="4"/>
      <c r="F172" s="4"/>
      <c r="G172" s="4"/>
      <c r="H172" s="4"/>
      <c r="I172" s="4"/>
      <c r="J172" s="4"/>
      <c r="K172" s="4"/>
      <c r="L172" s="4"/>
      <c r="M172" s="4"/>
    </row>
    <row r="173" spans="1:13" x14ac:dyDescent="0.2">
      <c r="A173" s="4"/>
      <c r="B173" s="425"/>
      <c r="C173" s="425"/>
      <c r="D173" s="426"/>
      <c r="E173" s="4"/>
      <c r="F173" s="4"/>
      <c r="G173" s="4"/>
      <c r="H173" s="4"/>
      <c r="I173" s="4"/>
      <c r="J173" s="4"/>
      <c r="K173" s="4"/>
      <c r="L173" s="4"/>
      <c r="M173" s="4"/>
    </row>
    <row r="174" spans="1:13" x14ac:dyDescent="0.2">
      <c r="A174" s="4"/>
      <c r="B174" s="425"/>
      <c r="C174" s="425"/>
      <c r="D174" s="426"/>
      <c r="E174" s="4"/>
      <c r="F174" s="4"/>
      <c r="G174" s="4"/>
      <c r="H174" s="4"/>
      <c r="I174" s="4"/>
      <c r="J174" s="4"/>
      <c r="K174" s="4"/>
      <c r="L174" s="4"/>
      <c r="M174" s="4"/>
    </row>
    <row r="175" spans="1:13" x14ac:dyDescent="0.2">
      <c r="A175" s="4"/>
      <c r="B175" s="425"/>
      <c r="C175" s="425"/>
      <c r="D175" s="426"/>
      <c r="E175" s="4"/>
      <c r="F175" s="4"/>
      <c r="G175" s="4"/>
      <c r="H175" s="4"/>
      <c r="I175" s="4"/>
      <c r="J175" s="4"/>
      <c r="K175" s="4"/>
      <c r="L175" s="4"/>
      <c r="M175" s="4"/>
    </row>
    <row r="176" spans="1:13" x14ac:dyDescent="0.2">
      <c r="A176" s="4"/>
      <c r="B176" s="425"/>
      <c r="C176" s="425"/>
      <c r="D176" s="426"/>
      <c r="E176" s="4"/>
      <c r="F176" s="4"/>
      <c r="G176" s="4"/>
      <c r="H176" s="4"/>
      <c r="I176" s="4"/>
      <c r="J176" s="4"/>
      <c r="K176" s="4"/>
      <c r="L176" s="4"/>
      <c r="M176" s="4"/>
    </row>
    <row r="177" spans="1:13" x14ac:dyDescent="0.2">
      <c r="A177" s="4"/>
      <c r="B177" s="425"/>
      <c r="C177" s="425"/>
      <c r="D177" s="426"/>
      <c r="E177" s="4"/>
      <c r="F177" s="4"/>
      <c r="G177" s="4"/>
      <c r="H177" s="4"/>
      <c r="I177" s="4"/>
      <c r="J177" s="4"/>
      <c r="K177" s="4"/>
      <c r="L177" s="4"/>
      <c r="M177" s="4"/>
    </row>
    <row r="178" spans="1:13" x14ac:dyDescent="0.2">
      <c r="A178" s="4"/>
      <c r="B178" s="425"/>
      <c r="C178" s="425"/>
      <c r="D178" s="426"/>
      <c r="E178" s="4"/>
      <c r="F178" s="4"/>
      <c r="G178" s="4"/>
      <c r="H178" s="4"/>
      <c r="I178" s="4"/>
      <c r="J178" s="4"/>
      <c r="K178" s="4"/>
      <c r="L178" s="4"/>
      <c r="M178" s="4"/>
    </row>
    <row r="179" spans="1:13" x14ac:dyDescent="0.2">
      <c r="A179" s="4"/>
      <c r="B179" s="425"/>
      <c r="C179" s="425"/>
      <c r="D179" s="426"/>
      <c r="E179" s="4"/>
      <c r="F179" s="4"/>
      <c r="G179" s="4"/>
      <c r="H179" s="4"/>
      <c r="I179" s="4"/>
      <c r="J179" s="4"/>
      <c r="K179" s="4"/>
      <c r="L179" s="4"/>
      <c r="M179" s="4"/>
    </row>
    <row r="180" spans="1:13" x14ac:dyDescent="0.2">
      <c r="A180" s="4"/>
      <c r="B180" s="425"/>
      <c r="C180" s="425"/>
      <c r="D180" s="426"/>
      <c r="E180" s="4"/>
      <c r="F180" s="4"/>
      <c r="G180" s="4"/>
      <c r="H180" s="4"/>
      <c r="I180" s="4"/>
      <c r="J180" s="4"/>
      <c r="K180" s="4"/>
      <c r="L180" s="4"/>
      <c r="M180" s="4"/>
    </row>
    <row r="181" spans="1:13" x14ac:dyDescent="0.2">
      <c r="A181" s="4"/>
      <c r="B181" s="425"/>
      <c r="C181" s="425"/>
      <c r="D181" s="426"/>
      <c r="E181" s="4"/>
      <c r="F181" s="4"/>
      <c r="G181" s="4"/>
      <c r="H181" s="4"/>
      <c r="I181" s="4"/>
      <c r="J181" s="4"/>
      <c r="K181" s="4"/>
      <c r="L181" s="4"/>
      <c r="M181" s="4"/>
    </row>
    <row r="182" spans="1:13" x14ac:dyDescent="0.2">
      <c r="A182" s="4"/>
      <c r="B182" s="425"/>
      <c r="C182" s="425"/>
      <c r="D182" s="426"/>
      <c r="E182" s="4"/>
      <c r="F182" s="4"/>
      <c r="G182" s="4"/>
      <c r="H182" s="4"/>
      <c r="I182" s="4"/>
      <c r="J182" s="4"/>
      <c r="K182" s="4"/>
      <c r="L182" s="4"/>
      <c r="M182" s="4"/>
    </row>
    <row r="183" spans="1:13" x14ac:dyDescent="0.2">
      <c r="A183" s="4"/>
      <c r="B183" s="425"/>
      <c r="C183" s="425"/>
      <c r="D183" s="426"/>
      <c r="E183" s="4"/>
      <c r="F183" s="4"/>
      <c r="G183" s="4"/>
      <c r="H183" s="4"/>
      <c r="I183" s="4"/>
      <c r="J183" s="4"/>
      <c r="K183" s="4"/>
      <c r="L183" s="4"/>
      <c r="M183" s="4"/>
    </row>
    <row r="184" spans="1:13" x14ac:dyDescent="0.2">
      <c r="A184" s="4"/>
      <c r="B184" s="425"/>
      <c r="C184" s="425"/>
      <c r="D184" s="426"/>
      <c r="E184" s="4"/>
      <c r="F184" s="4"/>
      <c r="G184" s="4"/>
      <c r="H184" s="4"/>
      <c r="I184" s="4"/>
      <c r="J184" s="4"/>
      <c r="K184" s="4"/>
      <c r="L184" s="4"/>
      <c r="M184" s="4"/>
    </row>
    <row r="185" spans="1:13" x14ac:dyDescent="0.2">
      <c r="A185" s="4"/>
      <c r="B185" s="425"/>
      <c r="C185" s="425"/>
      <c r="D185" s="426"/>
      <c r="E185" s="4"/>
      <c r="F185" s="4"/>
      <c r="G185" s="4"/>
      <c r="H185" s="4"/>
      <c r="I185" s="4"/>
      <c r="J185" s="4"/>
      <c r="K185" s="4"/>
      <c r="L185" s="4"/>
      <c r="M185" s="4"/>
    </row>
    <row r="186" spans="1:13" x14ac:dyDescent="0.2">
      <c r="A186" s="4"/>
      <c r="B186" s="425"/>
      <c r="C186" s="425"/>
      <c r="D186" s="426"/>
      <c r="E186" s="4"/>
      <c r="F186" s="4"/>
      <c r="G186" s="4"/>
      <c r="H186" s="4"/>
      <c r="I186" s="4"/>
      <c r="J186" s="4"/>
      <c r="K186" s="4"/>
      <c r="L186" s="4"/>
      <c r="M186" s="4"/>
    </row>
    <row r="187" spans="1:13" x14ac:dyDescent="0.2">
      <c r="A187" s="4"/>
      <c r="B187" s="425"/>
      <c r="C187" s="425"/>
      <c r="D187" s="426"/>
      <c r="E187" s="4"/>
      <c r="F187" s="4"/>
      <c r="G187" s="4"/>
      <c r="H187" s="4"/>
      <c r="I187" s="4"/>
      <c r="J187" s="4"/>
      <c r="K187" s="4"/>
      <c r="L187" s="4"/>
      <c r="M187" s="4"/>
    </row>
    <row r="188" spans="1:13" x14ac:dyDescent="0.2">
      <c r="A188" s="4"/>
      <c r="B188" s="425"/>
      <c r="C188" s="425"/>
      <c r="D188" s="426"/>
      <c r="E188" s="4"/>
      <c r="F188" s="4"/>
      <c r="G188" s="4"/>
      <c r="H188" s="4"/>
      <c r="I188" s="4"/>
      <c r="J188" s="4"/>
      <c r="K188" s="4"/>
      <c r="L188" s="4"/>
      <c r="M188" s="4"/>
    </row>
    <row r="189" spans="1:13" x14ac:dyDescent="0.2">
      <c r="A189" s="4"/>
      <c r="B189" s="425"/>
      <c r="C189" s="425"/>
      <c r="D189" s="426"/>
      <c r="E189" s="4"/>
      <c r="F189" s="4"/>
      <c r="G189" s="4"/>
      <c r="H189" s="4"/>
      <c r="I189" s="4"/>
      <c r="J189" s="4"/>
      <c r="K189" s="4"/>
      <c r="L189" s="4"/>
      <c r="M189" s="4"/>
    </row>
    <row r="190" spans="1:13" x14ac:dyDescent="0.2">
      <c r="A190" s="4"/>
      <c r="B190" s="425"/>
      <c r="C190" s="425"/>
      <c r="D190" s="426"/>
      <c r="E190" s="4"/>
      <c r="F190" s="4"/>
      <c r="G190" s="4"/>
      <c r="H190" s="4"/>
      <c r="I190" s="4"/>
      <c r="J190" s="4"/>
      <c r="K190" s="4"/>
      <c r="L190" s="4"/>
      <c r="M190" s="4"/>
    </row>
    <row r="191" spans="1:13" x14ac:dyDescent="0.2">
      <c r="A191" s="4"/>
      <c r="B191" s="425"/>
      <c r="C191" s="425"/>
      <c r="D191" s="426"/>
      <c r="E191" s="4"/>
      <c r="F191" s="4"/>
      <c r="G191" s="4"/>
      <c r="H191" s="4"/>
      <c r="I191" s="4"/>
      <c r="J191" s="4"/>
      <c r="K191" s="4"/>
      <c r="L191" s="4"/>
      <c r="M191" s="4"/>
    </row>
    <row r="192" spans="1:13" x14ac:dyDescent="0.2">
      <c r="A192" s="4"/>
      <c r="B192" s="425"/>
      <c r="C192" s="425"/>
      <c r="D192" s="426"/>
      <c r="E192" s="4"/>
      <c r="F192" s="4"/>
      <c r="G192" s="4"/>
      <c r="H192" s="4"/>
      <c r="I192" s="4"/>
      <c r="J192" s="4"/>
      <c r="K192" s="4"/>
      <c r="L192" s="4"/>
      <c r="M192" s="4"/>
    </row>
    <row r="193" spans="1:13" x14ac:dyDescent="0.2">
      <c r="A193" s="4"/>
      <c r="B193" s="425"/>
      <c r="C193" s="425"/>
      <c r="D193" s="426"/>
      <c r="E193" s="4"/>
      <c r="F193" s="4"/>
      <c r="G193" s="4"/>
      <c r="H193" s="4"/>
      <c r="I193" s="4"/>
      <c r="J193" s="4"/>
      <c r="K193" s="4"/>
      <c r="L193" s="4"/>
      <c r="M193" s="4"/>
    </row>
    <row r="194" spans="1:13" x14ac:dyDescent="0.2">
      <c r="A194" s="4"/>
      <c r="B194" s="425"/>
      <c r="C194" s="425"/>
      <c r="D194" s="426"/>
      <c r="E194" s="4"/>
      <c r="F194" s="4"/>
      <c r="G194" s="4"/>
      <c r="H194" s="4"/>
      <c r="I194" s="4"/>
      <c r="J194" s="4"/>
      <c r="K194" s="4"/>
      <c r="L194" s="4"/>
      <c r="M194" s="4"/>
    </row>
    <row r="195" spans="1:13" x14ac:dyDescent="0.2">
      <c r="A195" s="4"/>
      <c r="B195" s="425"/>
      <c r="C195" s="425"/>
      <c r="D195" s="426"/>
      <c r="E195" s="4"/>
      <c r="F195" s="4"/>
      <c r="G195" s="4"/>
      <c r="H195" s="4"/>
      <c r="I195" s="4"/>
      <c r="J195" s="4"/>
      <c r="K195" s="4"/>
      <c r="L195" s="4"/>
      <c r="M195" s="4"/>
    </row>
    <row r="196" spans="1:13" x14ac:dyDescent="0.2">
      <c r="A196" s="4"/>
      <c r="B196" s="425"/>
      <c r="C196" s="425"/>
      <c r="D196" s="426"/>
      <c r="E196" s="4"/>
      <c r="F196" s="4"/>
      <c r="G196" s="4"/>
      <c r="H196" s="4"/>
      <c r="I196" s="4"/>
      <c r="J196" s="4"/>
      <c r="K196" s="4"/>
      <c r="L196" s="4"/>
      <c r="M196" s="4"/>
    </row>
    <row r="197" spans="1:13" x14ac:dyDescent="0.2">
      <c r="A197" s="4"/>
      <c r="B197" s="425"/>
      <c r="C197" s="425"/>
      <c r="D197" s="426"/>
      <c r="E197" s="4"/>
      <c r="F197" s="4"/>
      <c r="G197" s="4"/>
      <c r="H197" s="4"/>
      <c r="I197" s="4"/>
      <c r="J197" s="4"/>
      <c r="K197" s="4"/>
      <c r="L197" s="4"/>
      <c r="M197" s="4"/>
    </row>
    <row r="198" spans="1:13" x14ac:dyDescent="0.2">
      <c r="A198" s="4"/>
      <c r="B198" s="425"/>
      <c r="C198" s="425"/>
      <c r="D198" s="426"/>
      <c r="E198" s="4"/>
      <c r="F198" s="4"/>
      <c r="G198" s="4"/>
      <c r="H198" s="4"/>
      <c r="I198" s="4"/>
      <c r="J198" s="4"/>
      <c r="K198" s="4"/>
      <c r="L198" s="4"/>
      <c r="M198" s="4"/>
    </row>
    <row r="199" spans="1:13" x14ac:dyDescent="0.2">
      <c r="A199" s="4"/>
      <c r="B199" s="425"/>
      <c r="C199" s="425"/>
      <c r="D199" s="426"/>
      <c r="E199" s="4"/>
      <c r="F199" s="4"/>
      <c r="G199" s="4"/>
      <c r="H199" s="4"/>
      <c r="I199" s="4"/>
      <c r="J199" s="4"/>
      <c r="K199" s="4"/>
      <c r="L199" s="4"/>
      <c r="M199" s="4"/>
    </row>
    <row r="200" spans="1:13" x14ac:dyDescent="0.2">
      <c r="A200" s="4"/>
      <c r="B200" s="425"/>
      <c r="C200" s="425"/>
      <c r="D200" s="426"/>
      <c r="E200" s="4"/>
      <c r="F200" s="4"/>
      <c r="G200" s="4"/>
      <c r="H200" s="4"/>
      <c r="I200" s="4"/>
      <c r="J200" s="4"/>
      <c r="K200" s="4"/>
      <c r="L200" s="4"/>
      <c r="M200" s="4"/>
    </row>
    <row r="201" spans="1:13" x14ac:dyDescent="0.2">
      <c r="A201" s="4"/>
      <c r="B201" s="425"/>
      <c r="C201" s="425"/>
      <c r="D201" s="426"/>
      <c r="E201" s="4"/>
      <c r="F201" s="4"/>
      <c r="G201" s="4"/>
      <c r="H201" s="4"/>
      <c r="I201" s="4"/>
      <c r="J201" s="4"/>
      <c r="K201" s="4"/>
      <c r="L201" s="4"/>
      <c r="M201" s="4"/>
    </row>
    <row r="202" spans="1:13" x14ac:dyDescent="0.2">
      <c r="A202" s="4"/>
      <c r="B202" s="425"/>
      <c r="C202" s="425"/>
      <c r="D202" s="426"/>
      <c r="E202" s="4"/>
      <c r="F202" s="4"/>
      <c r="G202" s="4"/>
      <c r="H202" s="4"/>
      <c r="I202" s="4"/>
      <c r="J202" s="4"/>
      <c r="K202" s="4"/>
      <c r="L202" s="4"/>
      <c r="M202" s="4"/>
    </row>
    <row r="203" spans="1:13" x14ac:dyDescent="0.2">
      <c r="A203" s="4"/>
      <c r="B203" s="425"/>
      <c r="C203" s="425"/>
      <c r="D203" s="426"/>
      <c r="E203" s="4"/>
      <c r="F203" s="4"/>
      <c r="G203" s="4"/>
      <c r="H203" s="4"/>
      <c r="I203" s="4"/>
      <c r="J203" s="4"/>
      <c r="K203" s="4"/>
      <c r="L203" s="4"/>
      <c r="M203" s="4"/>
    </row>
    <row r="204" spans="1:13" x14ac:dyDescent="0.2">
      <c r="A204" s="4"/>
      <c r="B204" s="425"/>
      <c r="C204" s="425"/>
      <c r="D204" s="426"/>
      <c r="E204" s="4"/>
      <c r="F204" s="4"/>
      <c r="G204" s="4"/>
      <c r="H204" s="4"/>
      <c r="I204" s="4"/>
      <c r="J204" s="4"/>
      <c r="K204" s="4"/>
      <c r="L204" s="4"/>
      <c r="M204" s="4"/>
    </row>
    <row r="205" spans="1:13" x14ac:dyDescent="0.2">
      <c r="A205" s="4"/>
      <c r="B205" s="425"/>
      <c r="C205" s="425"/>
      <c r="D205" s="426"/>
      <c r="E205" s="4"/>
      <c r="F205" s="4"/>
      <c r="G205" s="4"/>
      <c r="H205" s="4"/>
      <c r="I205" s="4"/>
      <c r="J205" s="4"/>
      <c r="K205" s="4"/>
      <c r="L205" s="4"/>
      <c r="M205" s="4"/>
    </row>
    <row r="206" spans="1:13" x14ac:dyDescent="0.2">
      <c r="A206" s="4"/>
      <c r="B206" s="425"/>
      <c r="C206" s="425"/>
      <c r="D206" s="426"/>
      <c r="E206" s="4"/>
      <c r="F206" s="4"/>
      <c r="G206" s="4"/>
      <c r="H206" s="4"/>
      <c r="I206" s="4"/>
      <c r="J206" s="4"/>
      <c r="K206" s="4"/>
      <c r="L206" s="4"/>
      <c r="M206" s="4"/>
    </row>
    <row r="207" spans="1:13" x14ac:dyDescent="0.2">
      <c r="A207" s="4"/>
      <c r="B207" s="425"/>
      <c r="C207" s="425"/>
      <c r="D207" s="426"/>
      <c r="E207" s="4"/>
      <c r="F207" s="4"/>
      <c r="G207" s="4"/>
      <c r="H207" s="4"/>
      <c r="I207" s="4"/>
      <c r="J207" s="4"/>
      <c r="K207" s="4"/>
      <c r="L207" s="4"/>
      <c r="M207" s="4"/>
    </row>
    <row r="208" spans="1:13" x14ac:dyDescent="0.2">
      <c r="A208" s="4"/>
      <c r="B208" s="425"/>
      <c r="C208" s="425"/>
      <c r="D208" s="426"/>
      <c r="E208" s="4"/>
      <c r="F208" s="4"/>
      <c r="G208" s="4"/>
      <c r="H208" s="4"/>
      <c r="I208" s="4"/>
      <c r="J208" s="4"/>
      <c r="K208" s="4"/>
      <c r="L208" s="4"/>
      <c r="M208" s="4"/>
    </row>
    <row r="209" spans="1:13" x14ac:dyDescent="0.2">
      <c r="A209" s="4"/>
      <c r="B209" s="425"/>
      <c r="C209" s="425"/>
      <c r="D209" s="426"/>
      <c r="E209" s="4"/>
      <c r="F209" s="4"/>
      <c r="G209" s="4"/>
      <c r="H209" s="4"/>
      <c r="I209" s="4"/>
      <c r="J209" s="4"/>
      <c r="K209" s="4"/>
      <c r="L209" s="4"/>
      <c r="M209" s="4"/>
    </row>
    <row r="210" spans="1:13" x14ac:dyDescent="0.2">
      <c r="A210" s="4"/>
      <c r="B210" s="425"/>
      <c r="C210" s="425"/>
      <c r="D210" s="426"/>
      <c r="E210" s="4"/>
      <c r="F210" s="4"/>
      <c r="G210" s="4"/>
      <c r="H210" s="4"/>
      <c r="I210" s="4"/>
      <c r="J210" s="4"/>
      <c r="K210" s="4"/>
      <c r="L210" s="4"/>
      <c r="M210" s="4"/>
    </row>
    <row r="211" spans="1:13" x14ac:dyDescent="0.2">
      <c r="A211" s="4"/>
      <c r="B211" s="425"/>
      <c r="C211" s="425"/>
      <c r="D211" s="426"/>
      <c r="E211" s="4"/>
      <c r="F211" s="4"/>
      <c r="G211" s="4"/>
      <c r="H211" s="4"/>
      <c r="I211" s="4"/>
      <c r="J211" s="4"/>
      <c r="K211" s="4"/>
      <c r="L211" s="4"/>
      <c r="M211" s="4"/>
    </row>
    <row r="212" spans="1:13" x14ac:dyDescent="0.2">
      <c r="A212" s="4"/>
      <c r="B212" s="425"/>
      <c r="C212" s="425"/>
      <c r="D212" s="426"/>
      <c r="E212" s="4"/>
      <c r="F212" s="4"/>
      <c r="G212" s="4"/>
      <c r="H212" s="4"/>
      <c r="I212" s="4"/>
      <c r="J212" s="4"/>
      <c r="K212" s="4"/>
      <c r="L212" s="4"/>
      <c r="M212" s="4"/>
    </row>
    <row r="213" spans="1:13" x14ac:dyDescent="0.2">
      <c r="A213" s="4"/>
      <c r="B213" s="425"/>
      <c r="C213" s="425"/>
      <c r="D213" s="426"/>
      <c r="E213" s="4"/>
      <c r="F213" s="4"/>
      <c r="G213" s="4"/>
      <c r="H213" s="4"/>
      <c r="I213" s="4"/>
      <c r="J213" s="4"/>
      <c r="K213" s="4"/>
      <c r="L213" s="4"/>
      <c r="M213" s="4"/>
    </row>
    <row r="214" spans="1:13" x14ac:dyDescent="0.2">
      <c r="A214" s="4"/>
      <c r="B214" s="425"/>
      <c r="C214" s="425"/>
      <c r="D214" s="426"/>
      <c r="E214" s="4"/>
      <c r="F214" s="4"/>
      <c r="G214" s="4"/>
      <c r="H214" s="4"/>
      <c r="I214" s="4"/>
      <c r="J214" s="4"/>
      <c r="K214" s="4"/>
      <c r="L214" s="4"/>
      <c r="M214" s="4"/>
    </row>
    <row r="215" spans="1:13" x14ac:dyDescent="0.2">
      <c r="A215" s="4"/>
      <c r="B215" s="425"/>
      <c r="C215" s="425"/>
      <c r="D215" s="426"/>
      <c r="E215" s="4"/>
      <c r="F215" s="4"/>
      <c r="G215" s="4"/>
      <c r="H215" s="4"/>
      <c r="I215" s="4"/>
      <c r="J215" s="4"/>
      <c r="K215" s="4"/>
      <c r="L215" s="4"/>
      <c r="M215" s="4"/>
    </row>
    <row r="216" spans="1:13" x14ac:dyDescent="0.2">
      <c r="A216" s="4"/>
      <c r="B216" s="425"/>
      <c r="C216" s="425"/>
      <c r="D216" s="426"/>
      <c r="E216" s="4"/>
      <c r="F216" s="4"/>
      <c r="G216" s="4"/>
      <c r="H216" s="4"/>
      <c r="I216" s="4"/>
      <c r="J216" s="4"/>
      <c r="K216" s="4"/>
      <c r="L216" s="4"/>
      <c r="M216" s="4"/>
    </row>
    <row r="217" spans="1:13" x14ac:dyDescent="0.2">
      <c r="A217" s="4"/>
      <c r="B217" s="425"/>
      <c r="C217" s="425"/>
      <c r="D217" s="426"/>
      <c r="E217" s="4"/>
      <c r="F217" s="4"/>
      <c r="G217" s="4"/>
      <c r="H217" s="4"/>
      <c r="I217" s="4"/>
      <c r="J217" s="4"/>
      <c r="K217" s="4"/>
      <c r="L217" s="4"/>
      <c r="M217" s="4"/>
    </row>
    <row r="218" spans="1:13" x14ac:dyDescent="0.2">
      <c r="A218" s="4"/>
      <c r="B218" s="425"/>
      <c r="C218" s="425"/>
      <c r="D218" s="426"/>
      <c r="E218" s="4"/>
      <c r="F218" s="4"/>
      <c r="G218" s="4"/>
      <c r="H218" s="4"/>
      <c r="I218" s="4"/>
      <c r="J218" s="4"/>
      <c r="K218" s="4"/>
      <c r="L218" s="4"/>
      <c r="M218" s="4"/>
    </row>
    <row r="219" spans="1:13" x14ac:dyDescent="0.2">
      <c r="A219" s="4"/>
      <c r="B219" s="425"/>
      <c r="C219" s="425"/>
      <c r="D219" s="426"/>
      <c r="E219" s="4"/>
      <c r="F219" s="4"/>
      <c r="G219" s="4"/>
      <c r="H219" s="4"/>
      <c r="I219" s="4"/>
      <c r="J219" s="4"/>
      <c r="K219" s="4"/>
      <c r="L219" s="4"/>
      <c r="M219" s="4"/>
    </row>
    <row r="220" spans="1:13" x14ac:dyDescent="0.2">
      <c r="A220" s="4"/>
      <c r="B220" s="425"/>
      <c r="C220" s="425"/>
      <c r="D220" s="426"/>
      <c r="E220" s="4"/>
      <c r="F220" s="4"/>
      <c r="G220" s="4"/>
      <c r="H220" s="4"/>
      <c r="I220" s="4"/>
      <c r="J220" s="4"/>
      <c r="K220" s="4"/>
      <c r="L220" s="4"/>
      <c r="M220" s="4"/>
    </row>
    <row r="221" spans="1:13" x14ac:dyDescent="0.2">
      <c r="A221" s="4"/>
      <c r="B221" s="425"/>
      <c r="C221" s="425"/>
      <c r="D221" s="426"/>
      <c r="E221" s="4"/>
      <c r="F221" s="4"/>
      <c r="G221" s="4"/>
      <c r="H221" s="4"/>
      <c r="I221" s="4"/>
      <c r="J221" s="4"/>
      <c r="K221" s="4"/>
      <c r="L221" s="4"/>
      <c r="M221" s="4"/>
    </row>
    <row r="222" spans="1:13" x14ac:dyDescent="0.2">
      <c r="A222" s="4"/>
      <c r="B222" s="425"/>
      <c r="C222" s="425"/>
      <c r="D222" s="426"/>
      <c r="E222" s="4"/>
      <c r="F222" s="4"/>
      <c r="G222" s="4"/>
      <c r="H222" s="4"/>
      <c r="I222" s="4"/>
      <c r="J222" s="4"/>
      <c r="K222" s="4"/>
      <c r="L222" s="4"/>
      <c r="M222" s="4"/>
    </row>
    <row r="223" spans="1:13" x14ac:dyDescent="0.2">
      <c r="A223" s="4"/>
      <c r="B223" s="425"/>
      <c r="C223" s="425"/>
      <c r="D223" s="426"/>
      <c r="E223" s="4"/>
      <c r="F223" s="4"/>
      <c r="G223" s="4"/>
      <c r="H223" s="4"/>
      <c r="I223" s="4"/>
      <c r="J223" s="4"/>
      <c r="K223" s="4"/>
      <c r="L223" s="4"/>
      <c r="M223" s="4"/>
    </row>
    <row r="224" spans="1:13" x14ac:dyDescent="0.2">
      <c r="A224" s="4"/>
      <c r="B224" s="425"/>
      <c r="C224" s="425"/>
      <c r="D224" s="426"/>
      <c r="E224" s="4"/>
      <c r="F224" s="4"/>
      <c r="G224" s="4"/>
      <c r="H224" s="4"/>
      <c r="I224" s="4"/>
      <c r="J224" s="4"/>
      <c r="K224" s="4"/>
      <c r="L224" s="4"/>
      <c r="M224" s="4"/>
    </row>
    <row r="225" spans="1:13" x14ac:dyDescent="0.2">
      <c r="A225" s="4"/>
      <c r="B225" s="425"/>
      <c r="C225" s="425"/>
      <c r="D225" s="426"/>
      <c r="E225" s="4"/>
      <c r="F225" s="4"/>
      <c r="G225" s="4"/>
      <c r="H225" s="4"/>
      <c r="I225" s="4"/>
      <c r="J225" s="4"/>
      <c r="K225" s="4"/>
      <c r="L225" s="4"/>
      <c r="M225" s="4"/>
    </row>
    <row r="226" spans="1:13" x14ac:dyDescent="0.2">
      <c r="A226" s="4"/>
      <c r="B226" s="425"/>
      <c r="C226" s="425"/>
      <c r="D226" s="426"/>
      <c r="E226" s="4"/>
      <c r="F226" s="4"/>
      <c r="G226" s="4"/>
      <c r="H226" s="4"/>
      <c r="I226" s="4"/>
      <c r="J226" s="4"/>
      <c r="K226" s="4"/>
      <c r="L226" s="4"/>
      <c r="M226" s="4"/>
    </row>
    <row r="227" spans="1:13" x14ac:dyDescent="0.2">
      <c r="A227" s="4"/>
      <c r="B227" s="425"/>
      <c r="C227" s="425"/>
      <c r="D227" s="426"/>
      <c r="E227" s="4"/>
      <c r="F227" s="4"/>
      <c r="G227" s="4"/>
      <c r="H227" s="4"/>
      <c r="I227" s="4"/>
      <c r="J227" s="4"/>
      <c r="K227" s="4"/>
      <c r="L227" s="4"/>
      <c r="M227" s="4"/>
    </row>
    <row r="228" spans="1:13" x14ac:dyDescent="0.2">
      <c r="A228" s="4"/>
      <c r="B228" s="425"/>
      <c r="C228" s="425"/>
      <c r="D228" s="426"/>
      <c r="E228" s="4"/>
      <c r="F228" s="4"/>
      <c r="G228" s="4"/>
      <c r="H228" s="4"/>
      <c r="I228" s="4"/>
      <c r="J228" s="4"/>
      <c r="K228" s="4"/>
      <c r="L228" s="4"/>
      <c r="M228" s="4"/>
    </row>
    <row r="229" spans="1:13" x14ac:dyDescent="0.2">
      <c r="A229" s="4"/>
      <c r="B229" s="425"/>
      <c r="C229" s="425"/>
      <c r="D229" s="426"/>
      <c r="E229" s="4"/>
      <c r="F229" s="4"/>
      <c r="G229" s="4"/>
      <c r="H229" s="4"/>
      <c r="I229" s="4"/>
      <c r="J229" s="4"/>
      <c r="K229" s="4"/>
      <c r="L229" s="4"/>
      <c r="M229" s="4"/>
    </row>
    <row r="230" spans="1:13" x14ac:dyDescent="0.2">
      <c r="A230" s="4"/>
      <c r="B230" s="425"/>
      <c r="C230" s="425"/>
      <c r="D230" s="426"/>
      <c r="E230" s="4"/>
      <c r="F230" s="4"/>
      <c r="G230" s="4"/>
      <c r="H230" s="4"/>
      <c r="I230" s="4"/>
      <c r="J230" s="4"/>
      <c r="K230" s="4"/>
      <c r="L230" s="4"/>
      <c r="M230" s="4"/>
    </row>
    <row r="231" spans="1:13" x14ac:dyDescent="0.2">
      <c r="A231" s="4"/>
      <c r="B231" s="425"/>
      <c r="C231" s="425"/>
      <c r="D231" s="426"/>
      <c r="E231" s="4"/>
      <c r="F231" s="4"/>
      <c r="G231" s="4"/>
      <c r="H231" s="4"/>
      <c r="I231" s="4"/>
      <c r="J231" s="4"/>
      <c r="K231" s="4"/>
      <c r="L231" s="4"/>
      <c r="M231" s="4"/>
    </row>
    <row r="232" spans="1:13" x14ac:dyDescent="0.2">
      <c r="A232" s="4"/>
      <c r="B232" s="425"/>
      <c r="C232" s="425"/>
      <c r="D232" s="426"/>
      <c r="E232" s="4"/>
      <c r="F232" s="4"/>
      <c r="G232" s="4"/>
      <c r="H232" s="4"/>
      <c r="I232" s="4"/>
      <c r="J232" s="4"/>
      <c r="K232" s="4"/>
      <c r="L232" s="4"/>
      <c r="M232" s="4"/>
    </row>
    <row r="233" spans="1:13" x14ac:dyDescent="0.2">
      <c r="A233" s="4"/>
      <c r="B233" s="425"/>
      <c r="C233" s="425"/>
      <c r="D233" s="426"/>
      <c r="E233" s="4"/>
      <c r="F233" s="4"/>
      <c r="G233" s="4"/>
      <c r="H233" s="4"/>
      <c r="I233" s="4"/>
      <c r="J233" s="4"/>
      <c r="K233" s="4"/>
      <c r="L233" s="4"/>
      <c r="M233" s="4"/>
    </row>
    <row r="234" spans="1:13" x14ac:dyDescent="0.2">
      <c r="A234" s="4"/>
      <c r="B234" s="425"/>
      <c r="C234" s="425"/>
      <c r="D234" s="426"/>
      <c r="E234" s="4"/>
      <c r="F234" s="4"/>
      <c r="G234" s="4"/>
      <c r="H234" s="4"/>
      <c r="I234" s="4"/>
      <c r="J234" s="4"/>
      <c r="K234" s="4"/>
      <c r="L234" s="4"/>
      <c r="M234" s="4"/>
    </row>
    <row r="235" spans="1:13" x14ac:dyDescent="0.2">
      <c r="A235" s="4"/>
      <c r="B235" s="425"/>
      <c r="C235" s="425"/>
      <c r="D235" s="426"/>
      <c r="E235" s="4"/>
      <c r="F235" s="4"/>
      <c r="G235" s="4"/>
      <c r="H235" s="4"/>
      <c r="I235" s="4"/>
      <c r="J235" s="4"/>
      <c r="K235" s="4"/>
      <c r="L235" s="4"/>
      <c r="M235" s="4"/>
    </row>
    <row r="236" spans="1:13" x14ac:dyDescent="0.2">
      <c r="A236" s="4"/>
      <c r="B236" s="425"/>
      <c r="C236" s="425"/>
      <c r="D236" s="426"/>
      <c r="E236" s="4"/>
      <c r="F236" s="4"/>
      <c r="G236" s="4"/>
      <c r="H236" s="4"/>
      <c r="I236" s="4"/>
      <c r="J236" s="4"/>
      <c r="K236" s="4"/>
      <c r="L236" s="4"/>
      <c r="M236" s="4"/>
    </row>
    <row r="237" spans="1:13" x14ac:dyDescent="0.2">
      <c r="A237" s="4"/>
      <c r="B237" s="425"/>
      <c r="C237" s="425"/>
      <c r="D237" s="426"/>
      <c r="E237" s="4"/>
      <c r="F237" s="4"/>
      <c r="G237" s="4"/>
      <c r="H237" s="4"/>
      <c r="I237" s="4"/>
      <c r="J237" s="4"/>
      <c r="K237" s="4"/>
      <c r="L237" s="4"/>
      <c r="M237" s="4"/>
    </row>
    <row r="238" spans="1:13" x14ac:dyDescent="0.2">
      <c r="A238" s="4"/>
      <c r="B238" s="425"/>
      <c r="C238" s="425"/>
      <c r="D238" s="426"/>
      <c r="E238" s="4"/>
      <c r="F238" s="4"/>
      <c r="G238" s="4"/>
      <c r="H238" s="4"/>
      <c r="I238" s="4"/>
      <c r="J238" s="4"/>
      <c r="K238" s="4"/>
      <c r="L238" s="4"/>
      <c r="M238" s="4"/>
    </row>
    <row r="239" spans="1:13" x14ac:dyDescent="0.2">
      <c r="A239" s="4"/>
      <c r="B239" s="425"/>
      <c r="C239" s="425"/>
      <c r="D239" s="426"/>
      <c r="E239" s="4"/>
      <c r="F239" s="4"/>
      <c r="G239" s="4"/>
      <c r="H239" s="4"/>
      <c r="I239" s="4"/>
      <c r="J239" s="4"/>
      <c r="K239" s="4"/>
      <c r="L239" s="4"/>
      <c r="M239" s="4"/>
    </row>
    <row r="240" spans="1:13" x14ac:dyDescent="0.2">
      <c r="A240" s="4"/>
      <c r="B240" s="425"/>
      <c r="C240" s="425"/>
      <c r="D240" s="426"/>
      <c r="E240" s="4"/>
      <c r="F240" s="4"/>
      <c r="G240" s="4"/>
      <c r="H240" s="4"/>
      <c r="I240" s="4"/>
      <c r="J240" s="4"/>
      <c r="K240" s="4"/>
      <c r="L240" s="4"/>
      <c r="M240" s="4"/>
    </row>
    <row r="241" spans="1:13" x14ac:dyDescent="0.2">
      <c r="A241" s="4"/>
      <c r="B241" s="425"/>
      <c r="C241" s="425"/>
      <c r="D241" s="426"/>
      <c r="E241" s="4"/>
      <c r="F241" s="4"/>
      <c r="G241" s="4"/>
      <c r="H241" s="4"/>
      <c r="I241" s="4"/>
      <c r="J241" s="4"/>
      <c r="K241" s="4"/>
      <c r="L241" s="4"/>
      <c r="M241" s="4"/>
    </row>
    <row r="242" spans="1:13" x14ac:dyDescent="0.2">
      <c r="A242" s="4"/>
      <c r="B242" s="425"/>
      <c r="C242" s="425"/>
      <c r="D242" s="426"/>
      <c r="E242" s="4"/>
      <c r="F242" s="4"/>
      <c r="G242" s="4"/>
      <c r="H242" s="4"/>
      <c r="I242" s="4"/>
      <c r="J242" s="4"/>
      <c r="K242" s="4"/>
      <c r="L242" s="4"/>
      <c r="M242" s="4"/>
    </row>
    <row r="243" spans="1:13" x14ac:dyDescent="0.2">
      <c r="A243" s="4"/>
      <c r="B243" s="425"/>
      <c r="C243" s="425"/>
      <c r="D243" s="426"/>
      <c r="E243" s="4"/>
      <c r="F243" s="4"/>
      <c r="G243" s="4"/>
      <c r="H243" s="4"/>
      <c r="I243" s="4"/>
      <c r="J243" s="4"/>
      <c r="K243" s="4"/>
      <c r="L243" s="4"/>
      <c r="M243" s="4"/>
    </row>
    <row r="244" spans="1:13" x14ac:dyDescent="0.2">
      <c r="A244" s="4"/>
      <c r="B244" s="425"/>
      <c r="C244" s="425"/>
      <c r="D244" s="426"/>
      <c r="E244" s="4"/>
      <c r="F244" s="4"/>
      <c r="G244" s="4"/>
      <c r="H244" s="4"/>
      <c r="I244" s="4"/>
      <c r="J244" s="4"/>
      <c r="K244" s="4"/>
      <c r="L244" s="4"/>
      <c r="M244" s="4"/>
    </row>
    <row r="245" spans="1:13" x14ac:dyDescent="0.2">
      <c r="A245" s="4"/>
      <c r="B245" s="425"/>
      <c r="C245" s="425"/>
      <c r="D245" s="426"/>
      <c r="E245" s="4"/>
      <c r="F245" s="4"/>
      <c r="G245" s="4"/>
      <c r="H245" s="4"/>
      <c r="I245" s="4"/>
      <c r="J245" s="4"/>
      <c r="K245" s="4"/>
      <c r="L245" s="4"/>
      <c r="M245" s="4"/>
    </row>
    <row r="246" spans="1:13" x14ac:dyDescent="0.2">
      <c r="A246" s="4"/>
      <c r="B246" s="425"/>
      <c r="C246" s="425"/>
      <c r="D246" s="426"/>
      <c r="E246" s="4"/>
      <c r="F246" s="4"/>
      <c r="G246" s="4"/>
      <c r="H246" s="4"/>
      <c r="I246" s="4"/>
      <c r="J246" s="4"/>
      <c r="K246" s="4"/>
      <c r="L246" s="4"/>
      <c r="M246" s="4"/>
    </row>
    <row r="247" spans="1:13" x14ac:dyDescent="0.2">
      <c r="A247" s="4"/>
      <c r="B247" s="425"/>
      <c r="C247" s="425"/>
      <c r="D247" s="426"/>
      <c r="E247" s="4"/>
      <c r="F247" s="4"/>
      <c r="G247" s="4"/>
      <c r="H247" s="4"/>
      <c r="I247" s="4"/>
      <c r="J247" s="4"/>
      <c r="K247" s="4"/>
      <c r="L247" s="4"/>
      <c r="M247" s="4"/>
    </row>
    <row r="248" spans="1:13" x14ac:dyDescent="0.2">
      <c r="A248" s="4"/>
      <c r="B248" s="425"/>
      <c r="C248" s="425"/>
      <c r="D248" s="426"/>
      <c r="E248" s="4"/>
      <c r="F248" s="4"/>
      <c r="G248" s="4"/>
      <c r="H248" s="4"/>
      <c r="I248" s="4"/>
      <c r="J248" s="4"/>
      <c r="K248" s="4"/>
      <c r="L248" s="4"/>
      <c r="M248" s="4"/>
    </row>
    <row r="249" spans="1:13" x14ac:dyDescent="0.2">
      <c r="A249" s="4"/>
      <c r="B249" s="425"/>
      <c r="C249" s="425"/>
      <c r="D249" s="426"/>
      <c r="E249" s="4"/>
      <c r="F249" s="4"/>
      <c r="G249" s="4"/>
      <c r="H249" s="4"/>
      <c r="I249" s="4"/>
      <c r="J249" s="4"/>
      <c r="K249" s="4"/>
      <c r="L249" s="4"/>
      <c r="M249" s="4"/>
    </row>
    <row r="250" spans="1:13" x14ac:dyDescent="0.2">
      <c r="A250" s="4"/>
      <c r="B250" s="425"/>
      <c r="C250" s="425"/>
      <c r="D250" s="426"/>
      <c r="E250" s="4"/>
      <c r="F250" s="4"/>
      <c r="G250" s="4"/>
      <c r="H250" s="4"/>
      <c r="I250" s="4"/>
      <c r="J250" s="4"/>
      <c r="K250" s="4"/>
      <c r="L250" s="4"/>
      <c r="M250" s="4"/>
    </row>
    <row r="251" spans="1:13" x14ac:dyDescent="0.2">
      <c r="A251" s="4"/>
      <c r="B251" s="425"/>
      <c r="C251" s="425"/>
      <c r="D251" s="426"/>
      <c r="E251" s="4"/>
      <c r="F251" s="4"/>
      <c r="G251" s="4"/>
      <c r="H251" s="4"/>
      <c r="I251" s="4"/>
      <c r="J251" s="4"/>
      <c r="K251" s="4"/>
      <c r="L251" s="4"/>
      <c r="M251" s="4"/>
    </row>
    <row r="252" spans="1:13" x14ac:dyDescent="0.2">
      <c r="A252" s="4"/>
      <c r="B252" s="425"/>
      <c r="C252" s="425"/>
      <c r="D252" s="426"/>
      <c r="E252" s="4"/>
      <c r="F252" s="4"/>
      <c r="G252" s="4"/>
      <c r="H252" s="4"/>
      <c r="I252" s="4"/>
      <c r="J252" s="4"/>
      <c r="K252" s="4"/>
      <c r="L252" s="4"/>
      <c r="M252" s="4"/>
    </row>
    <row r="253" spans="1:13" x14ac:dyDescent="0.2">
      <c r="A253" s="4"/>
      <c r="B253" s="425"/>
      <c r="C253" s="425"/>
      <c r="D253" s="426"/>
      <c r="E253" s="4"/>
      <c r="F253" s="4"/>
      <c r="G253" s="4"/>
      <c r="H253" s="4"/>
      <c r="I253" s="4"/>
      <c r="J253" s="4"/>
      <c r="K253" s="4"/>
      <c r="L253" s="4"/>
      <c r="M253" s="4"/>
    </row>
    <row r="254" spans="1:13" x14ac:dyDescent="0.2">
      <c r="A254" s="4"/>
      <c r="B254" s="425"/>
      <c r="C254" s="425"/>
      <c r="D254" s="426"/>
      <c r="E254" s="4"/>
      <c r="F254" s="4"/>
      <c r="G254" s="4"/>
      <c r="H254" s="4"/>
      <c r="I254" s="4"/>
      <c r="J254" s="4"/>
      <c r="K254" s="4"/>
      <c r="L254" s="4"/>
      <c r="M254" s="4"/>
    </row>
    <row r="255" spans="1:13" x14ac:dyDescent="0.2">
      <c r="A255" s="4"/>
      <c r="B255" s="425"/>
      <c r="C255" s="425"/>
      <c r="D255" s="426"/>
      <c r="E255" s="4"/>
      <c r="F255" s="4"/>
      <c r="G255" s="4"/>
      <c r="H255" s="4"/>
      <c r="I255" s="4"/>
      <c r="J255" s="4"/>
      <c r="K255" s="4"/>
      <c r="L255" s="4"/>
      <c r="M255" s="4"/>
    </row>
    <row r="256" spans="1:13" x14ac:dyDescent="0.2">
      <c r="A256" s="4"/>
      <c r="B256" s="425"/>
      <c r="C256" s="425"/>
      <c r="D256" s="426"/>
      <c r="E256" s="4"/>
      <c r="F256" s="4"/>
      <c r="G256" s="4"/>
      <c r="H256" s="4"/>
      <c r="I256" s="4"/>
      <c r="J256" s="4"/>
      <c r="K256" s="4"/>
      <c r="L256" s="4"/>
      <c r="M256" s="4"/>
    </row>
    <row r="257" spans="1:13" x14ac:dyDescent="0.2">
      <c r="A257" s="4"/>
      <c r="B257" s="425"/>
      <c r="C257" s="425"/>
      <c r="D257" s="426"/>
      <c r="E257" s="4"/>
      <c r="F257" s="4"/>
      <c r="G257" s="4"/>
      <c r="H257" s="4"/>
      <c r="I257" s="4"/>
      <c r="J257" s="4"/>
      <c r="K257" s="4"/>
      <c r="L257" s="4"/>
      <c r="M257" s="4"/>
    </row>
    <row r="258" spans="1:13" x14ac:dyDescent="0.2">
      <c r="A258" s="4"/>
      <c r="B258" s="425"/>
      <c r="C258" s="425"/>
      <c r="D258" s="426"/>
      <c r="E258" s="4"/>
      <c r="F258" s="4"/>
      <c r="G258" s="4"/>
      <c r="H258" s="4"/>
      <c r="I258" s="4"/>
      <c r="J258" s="4"/>
      <c r="K258" s="4"/>
      <c r="L258" s="4"/>
      <c r="M258" s="4"/>
    </row>
    <row r="259" spans="1:13" x14ac:dyDescent="0.2">
      <c r="A259" s="4"/>
      <c r="B259" s="425"/>
      <c r="C259" s="425"/>
      <c r="D259" s="426"/>
      <c r="E259" s="4"/>
      <c r="F259" s="4"/>
      <c r="G259" s="4"/>
      <c r="H259" s="4"/>
      <c r="I259" s="4"/>
      <c r="J259" s="4"/>
      <c r="K259" s="4"/>
      <c r="L259" s="4"/>
      <c r="M259" s="4"/>
    </row>
    <row r="260" spans="1:13" x14ac:dyDescent="0.2">
      <c r="A260" s="4"/>
      <c r="B260" s="425"/>
      <c r="C260" s="425"/>
      <c r="D260" s="426"/>
      <c r="E260" s="4"/>
      <c r="F260" s="4"/>
      <c r="G260" s="4"/>
      <c r="H260" s="4"/>
      <c r="I260" s="4"/>
      <c r="J260" s="4"/>
      <c r="K260" s="4"/>
      <c r="L260" s="4"/>
      <c r="M260" s="4"/>
    </row>
    <row r="261" spans="1:13" x14ac:dyDescent="0.2">
      <c r="A261" s="4"/>
      <c r="B261" s="425"/>
      <c r="C261" s="425"/>
      <c r="D261" s="426"/>
      <c r="E261" s="4"/>
      <c r="F261" s="4"/>
      <c r="G261" s="4"/>
      <c r="H261" s="4"/>
      <c r="I261" s="4"/>
      <c r="J261" s="4"/>
      <c r="K261" s="4"/>
      <c r="L261" s="4"/>
      <c r="M261" s="4"/>
    </row>
    <row r="262" spans="1:13" x14ac:dyDescent="0.2">
      <c r="A262" s="4"/>
      <c r="B262" s="425"/>
      <c r="C262" s="425"/>
      <c r="D262" s="426"/>
      <c r="E262" s="4"/>
      <c r="F262" s="4"/>
      <c r="G262" s="4"/>
      <c r="H262" s="4"/>
      <c r="I262" s="4"/>
      <c r="J262" s="4"/>
      <c r="K262" s="4"/>
      <c r="L262" s="4"/>
      <c r="M262" s="4"/>
    </row>
    <row r="263" spans="1:13" x14ac:dyDescent="0.2">
      <c r="A263" s="4"/>
      <c r="B263" s="425"/>
      <c r="C263" s="425"/>
      <c r="D263" s="426"/>
      <c r="E263" s="4"/>
      <c r="F263" s="4"/>
      <c r="G263" s="4"/>
      <c r="H263" s="4"/>
      <c r="I263" s="4"/>
      <c r="J263" s="4"/>
      <c r="K263" s="4"/>
      <c r="L263" s="4"/>
      <c r="M263" s="4"/>
    </row>
    <row r="264" spans="1:13" x14ac:dyDescent="0.2">
      <c r="A264" s="4"/>
      <c r="B264" s="425"/>
      <c r="C264" s="425"/>
      <c r="D264" s="426"/>
      <c r="E264" s="4"/>
      <c r="F264" s="4"/>
      <c r="G264" s="4"/>
      <c r="H264" s="4"/>
      <c r="I264" s="4"/>
      <c r="J264" s="4"/>
      <c r="K264" s="4"/>
      <c r="L264" s="4"/>
      <c r="M264" s="4"/>
    </row>
    <row r="265" spans="1:13" x14ac:dyDescent="0.2">
      <c r="A265" s="4"/>
      <c r="B265" s="425"/>
      <c r="C265" s="425"/>
      <c r="D265" s="426"/>
      <c r="E265" s="4"/>
      <c r="F265" s="4"/>
      <c r="G265" s="4"/>
      <c r="H265" s="4"/>
      <c r="I265" s="4"/>
      <c r="J265" s="4"/>
      <c r="K265" s="4"/>
      <c r="L265" s="4"/>
      <c r="M265" s="4"/>
    </row>
    <row r="266" spans="1:13" x14ac:dyDescent="0.2">
      <c r="A266" s="4"/>
      <c r="B266" s="425"/>
      <c r="C266" s="425"/>
      <c r="D266" s="426"/>
      <c r="E266" s="4"/>
      <c r="F266" s="4"/>
      <c r="G266" s="4"/>
      <c r="H266" s="4"/>
      <c r="I266" s="4"/>
      <c r="J266" s="4"/>
      <c r="K266" s="4"/>
      <c r="L266" s="4"/>
      <c r="M266" s="4"/>
    </row>
    <row r="267" spans="1:13" x14ac:dyDescent="0.2">
      <c r="A267" s="4"/>
      <c r="B267" s="425"/>
      <c r="C267" s="425"/>
      <c r="D267" s="426"/>
      <c r="E267" s="4"/>
      <c r="F267" s="4"/>
      <c r="G267" s="4"/>
      <c r="H267" s="4"/>
      <c r="I267" s="4"/>
      <c r="J267" s="4"/>
      <c r="K267" s="4"/>
      <c r="L267" s="4"/>
      <c r="M267" s="4"/>
    </row>
    <row r="268" spans="1:13" x14ac:dyDescent="0.2">
      <c r="A268" s="4"/>
      <c r="B268" s="425"/>
      <c r="C268" s="425"/>
      <c r="D268" s="426"/>
      <c r="E268" s="4"/>
      <c r="F268" s="4"/>
      <c r="G268" s="4"/>
      <c r="H268" s="4"/>
      <c r="I268" s="4"/>
      <c r="J268" s="4"/>
      <c r="K268" s="4"/>
      <c r="L268" s="4"/>
      <c r="M268" s="4"/>
    </row>
    <row r="269" spans="1:13" x14ac:dyDescent="0.2">
      <c r="A269" s="4"/>
      <c r="B269" s="425"/>
      <c r="C269" s="425"/>
      <c r="D269" s="426"/>
      <c r="E269" s="4"/>
      <c r="F269" s="4"/>
      <c r="G269" s="4"/>
      <c r="H269" s="4"/>
      <c r="I269" s="4"/>
      <c r="J269" s="4"/>
      <c r="K269" s="4"/>
      <c r="L269" s="4"/>
      <c r="M269" s="4"/>
    </row>
    <row r="270" spans="1:13" x14ac:dyDescent="0.2">
      <c r="A270" s="4"/>
      <c r="B270" s="425"/>
      <c r="C270" s="425"/>
      <c r="D270" s="426"/>
      <c r="E270" s="4"/>
      <c r="F270" s="4"/>
      <c r="G270" s="4"/>
      <c r="H270" s="4"/>
      <c r="I270" s="4"/>
      <c r="J270" s="4"/>
      <c r="K270" s="4"/>
      <c r="L270" s="4"/>
      <c r="M270" s="4"/>
    </row>
    <row r="271" spans="1:13" x14ac:dyDescent="0.2">
      <c r="A271" s="4"/>
      <c r="B271" s="425"/>
      <c r="C271" s="425"/>
      <c r="D271" s="426"/>
      <c r="E271" s="4"/>
      <c r="F271" s="4"/>
      <c r="G271" s="4"/>
      <c r="H271" s="4"/>
      <c r="I271" s="4"/>
      <c r="J271" s="4"/>
      <c r="K271" s="4"/>
      <c r="L271" s="4"/>
      <c r="M271" s="4"/>
    </row>
    <row r="272" spans="1:13" x14ac:dyDescent="0.2">
      <c r="A272" s="4"/>
      <c r="B272" s="425"/>
      <c r="C272" s="425"/>
      <c r="D272" s="426"/>
      <c r="E272" s="4"/>
      <c r="F272" s="4"/>
      <c r="G272" s="4"/>
      <c r="H272" s="4"/>
      <c r="I272" s="4"/>
      <c r="J272" s="4"/>
      <c r="K272" s="4"/>
      <c r="L272" s="4"/>
      <c r="M272" s="4"/>
    </row>
    <row r="273" spans="1:13" x14ac:dyDescent="0.2">
      <c r="A273" s="4"/>
      <c r="B273" s="425"/>
      <c r="C273" s="425"/>
      <c r="D273" s="426"/>
      <c r="E273" s="4"/>
      <c r="F273" s="4"/>
      <c r="G273" s="4"/>
      <c r="H273" s="4"/>
      <c r="I273" s="4"/>
      <c r="J273" s="4"/>
      <c r="K273" s="4"/>
      <c r="L273" s="4"/>
      <c r="M273" s="4"/>
    </row>
    <row r="274" spans="1:13" x14ac:dyDescent="0.2">
      <c r="A274" s="4"/>
      <c r="B274" s="425"/>
      <c r="C274" s="425"/>
      <c r="D274" s="426"/>
      <c r="E274" s="4"/>
      <c r="F274" s="4"/>
      <c r="G274" s="4"/>
      <c r="H274" s="4"/>
      <c r="I274" s="4"/>
      <c r="J274" s="4"/>
      <c r="K274" s="4"/>
      <c r="L274" s="4"/>
      <c r="M274" s="4"/>
    </row>
    <row r="275" spans="1:13" x14ac:dyDescent="0.2">
      <c r="A275" s="4"/>
      <c r="B275" s="425"/>
      <c r="C275" s="425"/>
      <c r="D275" s="426"/>
      <c r="E275" s="4"/>
      <c r="F275" s="4"/>
      <c r="G275" s="4"/>
      <c r="H275" s="4"/>
      <c r="I275" s="4"/>
      <c r="J275" s="4"/>
      <c r="K275" s="4"/>
      <c r="L275" s="4"/>
      <c r="M275" s="4"/>
    </row>
    <row r="276" spans="1:13" x14ac:dyDescent="0.2">
      <c r="A276" s="4"/>
      <c r="B276" s="425"/>
      <c r="C276" s="425"/>
      <c r="D276" s="426"/>
      <c r="E276" s="4"/>
      <c r="F276" s="4"/>
      <c r="G276" s="4"/>
      <c r="H276" s="4"/>
      <c r="I276" s="4"/>
      <c r="J276" s="4"/>
      <c r="K276" s="4"/>
      <c r="L276" s="4"/>
      <c r="M276" s="4"/>
    </row>
    <row r="277" spans="1:13" x14ac:dyDescent="0.2">
      <c r="A277" s="4"/>
      <c r="B277" s="425"/>
      <c r="C277" s="425"/>
      <c r="D277" s="426"/>
      <c r="E277" s="4"/>
      <c r="F277" s="4"/>
      <c r="G277" s="4"/>
      <c r="H277" s="4"/>
      <c r="I277" s="4"/>
      <c r="J277" s="4"/>
      <c r="K277" s="4"/>
      <c r="L277" s="4"/>
      <c r="M277" s="4"/>
    </row>
    <row r="278" spans="1:13" x14ac:dyDescent="0.2">
      <c r="A278" s="4"/>
      <c r="B278" s="425"/>
      <c r="C278" s="425"/>
      <c r="D278" s="426"/>
      <c r="E278" s="4"/>
      <c r="F278" s="4"/>
      <c r="G278" s="4"/>
      <c r="H278" s="4"/>
      <c r="I278" s="4"/>
      <c r="J278" s="4"/>
      <c r="K278" s="4"/>
      <c r="L278" s="4"/>
      <c r="M278" s="4"/>
    </row>
    <row r="279" spans="1:13" x14ac:dyDescent="0.2">
      <c r="A279" s="4"/>
      <c r="B279" s="425"/>
      <c r="C279" s="425"/>
      <c r="D279" s="426"/>
      <c r="E279" s="4"/>
      <c r="F279" s="4"/>
      <c r="G279" s="4"/>
      <c r="H279" s="4"/>
      <c r="I279" s="4"/>
      <c r="J279" s="4"/>
      <c r="K279" s="4"/>
      <c r="L279" s="4"/>
      <c r="M279" s="4"/>
    </row>
    <row r="280" spans="1:13" x14ac:dyDescent="0.2">
      <c r="A280" s="4"/>
      <c r="B280" s="425"/>
      <c r="C280" s="425"/>
      <c r="D280" s="426"/>
      <c r="E280" s="4"/>
      <c r="F280" s="4"/>
      <c r="G280" s="4"/>
      <c r="H280" s="4"/>
      <c r="I280" s="4"/>
      <c r="J280" s="4"/>
      <c r="K280" s="4"/>
      <c r="L280" s="4"/>
      <c r="M280" s="4"/>
    </row>
    <row r="281" spans="1:13" x14ac:dyDescent="0.2">
      <c r="A281" s="4"/>
      <c r="B281" s="425"/>
      <c r="C281" s="425"/>
      <c r="D281" s="426"/>
      <c r="E281" s="4"/>
      <c r="F281" s="4"/>
      <c r="G281" s="4"/>
      <c r="H281" s="4"/>
      <c r="I281" s="4"/>
      <c r="J281" s="4"/>
      <c r="K281" s="4"/>
      <c r="L281" s="4"/>
      <c r="M281" s="4"/>
    </row>
    <row r="282" spans="1:13" x14ac:dyDescent="0.2">
      <c r="A282" s="4"/>
      <c r="B282" s="425"/>
      <c r="C282" s="425"/>
      <c r="D282" s="426"/>
      <c r="E282" s="4"/>
      <c r="F282" s="4"/>
      <c r="G282" s="4"/>
      <c r="H282" s="4"/>
      <c r="I282" s="4"/>
      <c r="J282" s="4"/>
      <c r="K282" s="4"/>
      <c r="L282" s="4"/>
      <c r="M282" s="4"/>
    </row>
    <row r="283" spans="1:13" x14ac:dyDescent="0.2">
      <c r="A283" s="4"/>
      <c r="B283" s="425"/>
      <c r="C283" s="425"/>
      <c r="D283" s="426"/>
      <c r="E283" s="4"/>
      <c r="F283" s="4"/>
      <c r="G283" s="4"/>
      <c r="H283" s="4"/>
      <c r="I283" s="4"/>
      <c r="J283" s="4"/>
      <c r="K283" s="4"/>
      <c r="L283" s="4"/>
      <c r="M283" s="4"/>
    </row>
    <row r="284" spans="1:13" x14ac:dyDescent="0.2">
      <c r="A284" s="4"/>
      <c r="B284" s="425"/>
      <c r="C284" s="425"/>
      <c r="D284" s="426"/>
      <c r="E284" s="4"/>
      <c r="F284" s="4"/>
      <c r="G284" s="4"/>
      <c r="H284" s="4"/>
      <c r="I284" s="4"/>
      <c r="J284" s="4"/>
      <c r="K284" s="4"/>
      <c r="L284" s="4"/>
      <c r="M284" s="4"/>
    </row>
    <row r="285" spans="1:13" x14ac:dyDescent="0.2">
      <c r="A285" s="4"/>
      <c r="B285" s="425"/>
      <c r="C285" s="425"/>
      <c r="D285" s="426"/>
      <c r="E285" s="4"/>
      <c r="F285" s="4"/>
      <c r="G285" s="4"/>
      <c r="H285" s="4"/>
      <c r="I285" s="4"/>
      <c r="J285" s="4"/>
      <c r="K285" s="4"/>
      <c r="L285" s="4"/>
      <c r="M285" s="4"/>
    </row>
    <row r="286" spans="1:13" x14ac:dyDescent="0.2">
      <c r="A286" s="4"/>
      <c r="B286" s="425"/>
      <c r="C286" s="425"/>
      <c r="D286" s="426"/>
      <c r="E286" s="4"/>
      <c r="F286" s="4"/>
      <c r="G286" s="4"/>
      <c r="H286" s="4"/>
      <c r="I286" s="4"/>
      <c r="J286" s="4"/>
      <c r="K286" s="4"/>
      <c r="L286" s="4"/>
      <c r="M286" s="4"/>
    </row>
    <row r="287" spans="1:13" x14ac:dyDescent="0.2">
      <c r="A287" s="4"/>
      <c r="B287" s="425"/>
      <c r="C287" s="425"/>
      <c r="D287" s="426"/>
      <c r="E287" s="4"/>
      <c r="F287" s="4"/>
      <c r="G287" s="4"/>
      <c r="H287" s="4"/>
      <c r="I287" s="4"/>
      <c r="J287" s="4"/>
      <c r="K287" s="4"/>
      <c r="L287" s="4"/>
      <c r="M287" s="4"/>
    </row>
    <row r="288" spans="1:13" x14ac:dyDescent="0.2">
      <c r="A288" s="4"/>
      <c r="B288" s="425"/>
      <c r="C288" s="425"/>
      <c r="D288" s="426"/>
      <c r="E288" s="4"/>
      <c r="F288" s="4"/>
      <c r="G288" s="4"/>
      <c r="H288" s="4"/>
      <c r="I288" s="4"/>
      <c r="J288" s="4"/>
      <c r="K288" s="4"/>
      <c r="L288" s="4"/>
      <c r="M288" s="4"/>
    </row>
    <row r="289" spans="1:13" x14ac:dyDescent="0.2">
      <c r="A289" s="4"/>
      <c r="B289" s="425"/>
      <c r="C289" s="425"/>
      <c r="D289" s="426"/>
      <c r="E289" s="4"/>
      <c r="F289" s="4"/>
      <c r="G289" s="4"/>
      <c r="H289" s="4"/>
      <c r="I289" s="4"/>
      <c r="J289" s="4"/>
      <c r="K289" s="4"/>
      <c r="L289" s="4"/>
      <c r="M289" s="4"/>
    </row>
    <row r="290" spans="1:13" x14ac:dyDescent="0.2">
      <c r="A290" s="4"/>
      <c r="B290" s="425"/>
      <c r="C290" s="425"/>
      <c r="D290" s="426"/>
      <c r="E290" s="4"/>
      <c r="F290" s="4"/>
      <c r="G290" s="4"/>
      <c r="H290" s="4"/>
      <c r="I290" s="4"/>
      <c r="J290" s="4"/>
      <c r="K290" s="4"/>
      <c r="L290" s="4"/>
      <c r="M290" s="4"/>
    </row>
    <row r="291" spans="1:13" x14ac:dyDescent="0.2">
      <c r="A291" s="4"/>
      <c r="B291" s="425"/>
      <c r="C291" s="425"/>
      <c r="D291" s="426"/>
      <c r="E291" s="4"/>
      <c r="F291" s="4"/>
      <c r="G291" s="4"/>
      <c r="H291" s="4"/>
      <c r="I291" s="4"/>
      <c r="J291" s="4"/>
      <c r="K291" s="4"/>
      <c r="L291" s="4"/>
      <c r="M291" s="4"/>
    </row>
    <row r="292" spans="1:13" x14ac:dyDescent="0.2">
      <c r="A292" s="4"/>
      <c r="B292" s="425"/>
      <c r="C292" s="425"/>
      <c r="D292" s="426"/>
      <c r="E292" s="4"/>
      <c r="F292" s="4"/>
      <c r="G292" s="4"/>
      <c r="H292" s="4"/>
      <c r="I292" s="4"/>
      <c r="J292" s="4"/>
      <c r="K292" s="4"/>
      <c r="L292" s="4"/>
      <c r="M292" s="4"/>
    </row>
    <row r="293" spans="1:13" x14ac:dyDescent="0.2">
      <c r="A293" s="4"/>
      <c r="B293" s="425"/>
      <c r="C293" s="425"/>
      <c r="D293" s="426"/>
      <c r="E293" s="4"/>
      <c r="F293" s="4"/>
      <c r="G293" s="4"/>
      <c r="H293" s="4"/>
      <c r="I293" s="4"/>
      <c r="J293" s="4"/>
      <c r="K293" s="4"/>
      <c r="L293" s="4"/>
      <c r="M293" s="4"/>
    </row>
    <row r="294" spans="1:13" x14ac:dyDescent="0.2">
      <c r="A294" s="4"/>
      <c r="B294" s="425"/>
      <c r="C294" s="425"/>
      <c r="D294" s="426"/>
      <c r="E294" s="4"/>
      <c r="F294" s="4"/>
      <c r="G294" s="4"/>
      <c r="H294" s="4"/>
      <c r="I294" s="4"/>
      <c r="J294" s="4"/>
      <c r="K294" s="4"/>
      <c r="L294" s="4"/>
      <c r="M294" s="4"/>
    </row>
    <row r="295" spans="1:13" x14ac:dyDescent="0.2">
      <c r="A295" s="4"/>
      <c r="B295" s="425"/>
      <c r="C295" s="425"/>
      <c r="D295" s="426"/>
      <c r="E295" s="4"/>
      <c r="F295" s="4"/>
      <c r="G295" s="4"/>
      <c r="H295" s="4"/>
      <c r="I295" s="4"/>
      <c r="J295" s="4"/>
      <c r="K295" s="4"/>
      <c r="L295" s="4"/>
      <c r="M295" s="4"/>
    </row>
    <row r="296" spans="1:13" x14ac:dyDescent="0.2">
      <c r="A296" s="4"/>
      <c r="B296" s="425"/>
      <c r="C296" s="425"/>
      <c r="D296" s="426"/>
      <c r="E296" s="4"/>
      <c r="F296" s="4"/>
      <c r="G296" s="4"/>
      <c r="H296" s="4"/>
      <c r="I296" s="4"/>
      <c r="J296" s="4"/>
      <c r="K296" s="4"/>
      <c r="L296" s="4"/>
      <c r="M296" s="4"/>
    </row>
    <row r="297" spans="1:13" x14ac:dyDescent="0.2">
      <c r="A297" s="4"/>
      <c r="B297" s="425"/>
      <c r="C297" s="425"/>
      <c r="D297" s="426"/>
      <c r="E297" s="4"/>
      <c r="F297" s="4"/>
      <c r="G297" s="4"/>
      <c r="H297" s="4"/>
      <c r="I297" s="4"/>
      <c r="J297" s="4"/>
      <c r="K297" s="4"/>
      <c r="L297" s="4"/>
      <c r="M297" s="4"/>
    </row>
    <row r="298" spans="1:13" x14ac:dyDescent="0.2">
      <c r="A298" s="4"/>
      <c r="B298" s="425"/>
      <c r="C298" s="425"/>
      <c r="D298" s="426"/>
      <c r="E298" s="4"/>
      <c r="F298" s="4"/>
      <c r="G298" s="4"/>
      <c r="H298" s="4"/>
      <c r="I298" s="4"/>
      <c r="J298" s="4"/>
      <c r="K298" s="4"/>
      <c r="L298" s="4"/>
      <c r="M298" s="4"/>
    </row>
    <row r="299" spans="1:13" x14ac:dyDescent="0.2">
      <c r="A299" s="4"/>
      <c r="B299" s="425"/>
      <c r="C299" s="425"/>
      <c r="D299" s="426"/>
      <c r="E299" s="4"/>
      <c r="F299" s="4"/>
      <c r="G299" s="4"/>
      <c r="H299" s="4"/>
      <c r="I299" s="4"/>
      <c r="J299" s="4"/>
      <c r="K299" s="4"/>
      <c r="L299" s="4"/>
      <c r="M299" s="4"/>
    </row>
    <row r="300" spans="1:13" x14ac:dyDescent="0.2">
      <c r="A300" s="4"/>
      <c r="B300" s="425"/>
      <c r="C300" s="425"/>
      <c r="D300" s="426"/>
      <c r="E300" s="4"/>
      <c r="F300" s="4"/>
      <c r="G300" s="4"/>
      <c r="H300" s="4"/>
      <c r="I300" s="4"/>
      <c r="J300" s="4"/>
      <c r="K300" s="4"/>
      <c r="L300" s="4"/>
      <c r="M300" s="4"/>
    </row>
    <row r="301" spans="1:13" x14ac:dyDescent="0.2">
      <c r="A301" s="4"/>
      <c r="B301" s="425"/>
      <c r="C301" s="425"/>
      <c r="D301" s="426"/>
      <c r="E301" s="4"/>
      <c r="F301" s="4"/>
      <c r="G301" s="4"/>
      <c r="H301" s="4"/>
      <c r="I301" s="4"/>
      <c r="J301" s="4"/>
      <c r="K301" s="4"/>
      <c r="L301" s="4"/>
      <c r="M301" s="4"/>
    </row>
    <row r="302" spans="1:13" x14ac:dyDescent="0.2">
      <c r="A302" s="4"/>
      <c r="B302" s="425"/>
      <c r="C302" s="425"/>
      <c r="D302" s="426"/>
      <c r="E302" s="4"/>
      <c r="F302" s="4"/>
      <c r="G302" s="4"/>
      <c r="H302" s="4"/>
      <c r="I302" s="4"/>
      <c r="J302" s="4"/>
      <c r="K302" s="4"/>
      <c r="L302" s="4"/>
      <c r="M302" s="4"/>
    </row>
    <row r="303" spans="1:13" x14ac:dyDescent="0.2">
      <c r="A303" s="4"/>
      <c r="B303" s="425"/>
      <c r="C303" s="425"/>
      <c r="D303" s="426"/>
      <c r="E303" s="4"/>
      <c r="F303" s="4"/>
      <c r="G303" s="4"/>
      <c r="H303" s="4"/>
      <c r="I303" s="4"/>
      <c r="J303" s="4"/>
      <c r="K303" s="4"/>
      <c r="L303" s="4"/>
      <c r="M303" s="4"/>
    </row>
    <row r="304" spans="1:13" x14ac:dyDescent="0.2">
      <c r="A304" s="4"/>
      <c r="B304" s="425"/>
      <c r="C304" s="425"/>
      <c r="D304" s="426"/>
      <c r="E304" s="4"/>
      <c r="F304" s="4"/>
      <c r="G304" s="4"/>
      <c r="H304" s="4"/>
      <c r="I304" s="4"/>
      <c r="J304" s="4"/>
      <c r="K304" s="4"/>
      <c r="L304" s="4"/>
      <c r="M304" s="4"/>
    </row>
    <row r="305" spans="1:13" x14ac:dyDescent="0.2">
      <c r="A305" s="4"/>
      <c r="B305" s="425"/>
      <c r="C305" s="425"/>
      <c r="D305" s="426"/>
      <c r="E305" s="4"/>
      <c r="F305" s="4"/>
      <c r="G305" s="4"/>
      <c r="H305" s="4"/>
      <c r="I305" s="4"/>
      <c r="J305" s="4"/>
      <c r="K305" s="4"/>
      <c r="L305" s="4"/>
      <c r="M305" s="4"/>
    </row>
    <row r="306" spans="1:13" x14ac:dyDescent="0.2">
      <c r="A306" s="4"/>
      <c r="B306" s="425"/>
      <c r="C306" s="425"/>
      <c r="D306" s="426"/>
      <c r="E306" s="4"/>
      <c r="F306" s="4"/>
      <c r="G306" s="4"/>
      <c r="H306" s="4"/>
      <c r="I306" s="4"/>
      <c r="J306" s="4"/>
      <c r="K306" s="4"/>
      <c r="L306" s="4"/>
      <c r="M306" s="4"/>
    </row>
    <row r="307" spans="1:13" x14ac:dyDescent="0.2">
      <c r="A307" s="4"/>
      <c r="B307" s="425"/>
      <c r="C307" s="425"/>
      <c r="D307" s="426"/>
      <c r="E307" s="4"/>
      <c r="F307" s="4"/>
      <c r="G307" s="4"/>
      <c r="H307" s="4"/>
      <c r="I307" s="4"/>
      <c r="J307" s="4"/>
      <c r="K307" s="4"/>
      <c r="L307" s="4"/>
      <c r="M307" s="4"/>
    </row>
    <row r="308" spans="1:13" x14ac:dyDescent="0.2">
      <c r="A308" s="4"/>
      <c r="B308" s="425"/>
      <c r="C308" s="425"/>
      <c r="D308" s="426"/>
      <c r="E308" s="4"/>
      <c r="F308" s="4"/>
      <c r="G308" s="4"/>
      <c r="H308" s="4"/>
      <c r="I308" s="4"/>
      <c r="J308" s="4"/>
      <c r="K308" s="4"/>
      <c r="L308" s="4"/>
      <c r="M308" s="4"/>
    </row>
    <row r="309" spans="1:13" x14ac:dyDescent="0.2">
      <c r="A309" s="4"/>
      <c r="B309" s="425"/>
      <c r="C309" s="425"/>
      <c r="D309" s="426"/>
      <c r="E309" s="4"/>
      <c r="F309" s="4"/>
      <c r="G309" s="4"/>
      <c r="H309" s="4"/>
      <c r="I309" s="4"/>
      <c r="J309" s="4"/>
      <c r="K309" s="4"/>
      <c r="L309" s="4"/>
      <c r="M309" s="4"/>
    </row>
    <row r="310" spans="1:13" x14ac:dyDescent="0.2">
      <c r="A310" s="4"/>
      <c r="B310" s="425"/>
      <c r="C310" s="425"/>
      <c r="D310" s="426"/>
      <c r="E310" s="4"/>
      <c r="F310" s="4"/>
      <c r="G310" s="4"/>
      <c r="H310" s="4"/>
      <c r="I310" s="4"/>
      <c r="J310" s="4"/>
      <c r="K310" s="4"/>
      <c r="L310" s="4"/>
      <c r="M310" s="4"/>
    </row>
    <row r="311" spans="1:13" x14ac:dyDescent="0.2">
      <c r="A311" s="4"/>
      <c r="B311" s="425"/>
      <c r="C311" s="425"/>
      <c r="D311" s="426"/>
      <c r="E311" s="4"/>
      <c r="F311" s="4"/>
      <c r="G311" s="4"/>
      <c r="H311" s="4"/>
      <c r="I311" s="4"/>
      <c r="J311" s="4"/>
      <c r="K311" s="4"/>
      <c r="L311" s="4"/>
      <c r="M311" s="4"/>
    </row>
    <row r="312" spans="1:13" x14ac:dyDescent="0.2">
      <c r="A312" s="4"/>
      <c r="B312" s="425"/>
      <c r="C312" s="425"/>
      <c r="D312" s="426"/>
      <c r="E312" s="4"/>
      <c r="F312" s="4"/>
      <c r="G312" s="4"/>
      <c r="H312" s="4"/>
      <c r="I312" s="4"/>
      <c r="J312" s="4"/>
      <c r="K312" s="4"/>
      <c r="L312" s="4"/>
      <c r="M312" s="4"/>
    </row>
    <row r="313" spans="1:13" x14ac:dyDescent="0.2">
      <c r="A313" s="4"/>
      <c r="B313" s="425"/>
      <c r="C313" s="425"/>
      <c r="D313" s="426"/>
      <c r="E313" s="4"/>
      <c r="F313" s="4"/>
      <c r="G313" s="4"/>
      <c r="H313" s="4"/>
      <c r="I313" s="4"/>
      <c r="J313" s="4"/>
      <c r="K313" s="4"/>
      <c r="L313" s="4"/>
      <c r="M313" s="4"/>
    </row>
    <row r="314" spans="1:13" x14ac:dyDescent="0.2">
      <c r="A314" s="4"/>
      <c r="B314" s="425"/>
      <c r="C314" s="425"/>
      <c r="D314" s="426"/>
      <c r="E314" s="4"/>
      <c r="F314" s="4"/>
      <c r="G314" s="4"/>
      <c r="H314" s="4"/>
      <c r="I314" s="4"/>
      <c r="J314" s="4"/>
      <c r="K314" s="4"/>
      <c r="L314" s="4"/>
      <c r="M314" s="4"/>
    </row>
    <row r="315" spans="1:13" x14ac:dyDescent="0.2">
      <c r="A315" s="4"/>
      <c r="B315" s="425"/>
      <c r="C315" s="425"/>
      <c r="D315" s="426"/>
      <c r="E315" s="4"/>
      <c r="F315" s="4"/>
      <c r="G315" s="4"/>
      <c r="H315" s="4"/>
      <c r="I315" s="4"/>
      <c r="J315" s="4"/>
      <c r="K315" s="4"/>
      <c r="L315" s="4"/>
      <c r="M315" s="4"/>
    </row>
    <row r="316" spans="1:13" x14ac:dyDescent="0.2">
      <c r="A316" s="4"/>
      <c r="B316" s="425"/>
      <c r="C316" s="425"/>
      <c r="D316" s="426"/>
      <c r="E316" s="4"/>
      <c r="F316" s="4"/>
      <c r="G316" s="4"/>
      <c r="H316" s="4"/>
      <c r="I316" s="4"/>
      <c r="J316" s="4"/>
      <c r="K316" s="4"/>
      <c r="L316" s="4"/>
      <c r="M316" s="4"/>
    </row>
    <row r="317" spans="1:13" x14ac:dyDescent="0.2">
      <c r="A317" s="4"/>
      <c r="B317" s="425"/>
      <c r="C317" s="425"/>
      <c r="D317" s="426"/>
      <c r="E317" s="4"/>
      <c r="F317" s="4"/>
      <c r="G317" s="4"/>
      <c r="H317" s="4"/>
      <c r="I317" s="4"/>
      <c r="J317" s="4"/>
      <c r="K317" s="4"/>
      <c r="L317" s="4"/>
      <c r="M317" s="4"/>
    </row>
    <row r="318" spans="1:13" x14ac:dyDescent="0.2">
      <c r="A318" s="4"/>
      <c r="B318" s="425"/>
      <c r="C318" s="425"/>
      <c r="D318" s="426"/>
      <c r="E318" s="4"/>
      <c r="F318" s="4"/>
      <c r="G318" s="4"/>
      <c r="H318" s="4"/>
      <c r="I318" s="4"/>
      <c r="J318" s="4"/>
      <c r="K318" s="4"/>
      <c r="L318" s="4"/>
      <c r="M318" s="4"/>
    </row>
    <row r="319" spans="1:13" x14ac:dyDescent="0.2">
      <c r="A319" s="4"/>
      <c r="B319" s="425"/>
      <c r="C319" s="425"/>
      <c r="D319" s="426"/>
      <c r="E319" s="4"/>
      <c r="F319" s="4"/>
      <c r="G319" s="4"/>
      <c r="H319" s="4"/>
      <c r="I319" s="4"/>
      <c r="J319" s="4"/>
      <c r="K319" s="4"/>
      <c r="L319" s="4"/>
      <c r="M319" s="4"/>
    </row>
    <row r="320" spans="1:13" x14ac:dyDescent="0.2">
      <c r="A320" s="4"/>
      <c r="B320" s="425"/>
      <c r="C320" s="425"/>
      <c r="D320" s="426"/>
      <c r="E320" s="4"/>
      <c r="F320" s="4"/>
      <c r="G320" s="4"/>
      <c r="H320" s="4"/>
      <c r="I320" s="4"/>
      <c r="J320" s="4"/>
      <c r="K320" s="4"/>
      <c r="L320" s="4"/>
      <c r="M320" s="4"/>
    </row>
    <row r="321" spans="1:13" x14ac:dyDescent="0.2">
      <c r="A321" s="4"/>
      <c r="B321" s="425"/>
      <c r="C321" s="425"/>
      <c r="D321" s="426"/>
      <c r="E321" s="4"/>
      <c r="F321" s="4"/>
      <c r="G321" s="4"/>
      <c r="H321" s="4"/>
      <c r="I321" s="4"/>
      <c r="J321" s="4"/>
      <c r="K321" s="4"/>
      <c r="L321" s="4"/>
      <c r="M321" s="4"/>
    </row>
    <row r="322" spans="1:13" x14ac:dyDescent="0.2">
      <c r="A322" s="4"/>
      <c r="B322" s="425"/>
      <c r="C322" s="425"/>
      <c r="D322" s="426"/>
      <c r="E322" s="4"/>
      <c r="F322" s="4"/>
      <c r="G322" s="4"/>
      <c r="H322" s="4"/>
      <c r="I322" s="4"/>
      <c r="J322" s="4"/>
      <c r="K322" s="4"/>
      <c r="L322" s="4"/>
      <c r="M322" s="4"/>
    </row>
    <row r="323" spans="1:13" x14ac:dyDescent="0.2">
      <c r="A323" s="4"/>
      <c r="B323" s="425"/>
      <c r="C323" s="425"/>
      <c r="D323" s="426"/>
      <c r="E323" s="4"/>
      <c r="F323" s="4"/>
      <c r="G323" s="4"/>
      <c r="H323" s="4"/>
      <c r="I323" s="4"/>
      <c r="J323" s="4"/>
      <c r="K323" s="4"/>
      <c r="L323" s="4"/>
      <c r="M323" s="4"/>
    </row>
    <row r="324" spans="1:13" x14ac:dyDescent="0.2">
      <c r="A324" s="4"/>
      <c r="B324" s="425"/>
      <c r="C324" s="425"/>
      <c r="D324" s="426"/>
      <c r="E324" s="4"/>
      <c r="F324" s="4"/>
      <c r="G324" s="4"/>
      <c r="H324" s="4"/>
      <c r="I324" s="4"/>
      <c r="J324" s="4"/>
      <c r="K324" s="4"/>
      <c r="L324" s="4"/>
      <c r="M324" s="4"/>
    </row>
    <row r="325" spans="1:13" x14ac:dyDescent="0.2">
      <c r="A325" s="4"/>
      <c r="B325" s="425"/>
      <c r="C325" s="425"/>
      <c r="D325" s="426"/>
      <c r="E325" s="4"/>
      <c r="F325" s="4"/>
      <c r="G325" s="4"/>
      <c r="H325" s="4"/>
      <c r="I325" s="4"/>
      <c r="J325" s="4"/>
      <c r="K325" s="4"/>
      <c r="L325" s="4"/>
      <c r="M325" s="4"/>
    </row>
    <row r="326" spans="1:13" x14ac:dyDescent="0.2">
      <c r="A326" s="4"/>
      <c r="B326" s="425"/>
      <c r="C326" s="425"/>
      <c r="D326" s="426"/>
      <c r="E326" s="4"/>
      <c r="F326" s="4"/>
      <c r="G326" s="4"/>
      <c r="H326" s="4"/>
      <c r="I326" s="4"/>
      <c r="J326" s="4"/>
      <c r="K326" s="4"/>
      <c r="L326" s="4"/>
      <c r="M326" s="4"/>
    </row>
    <row r="327" spans="1:13" x14ac:dyDescent="0.2">
      <c r="A327" s="4"/>
      <c r="B327" s="425"/>
      <c r="C327" s="425"/>
      <c r="D327" s="426"/>
      <c r="E327" s="4"/>
      <c r="F327" s="4"/>
      <c r="G327" s="4"/>
      <c r="H327" s="4"/>
      <c r="I327" s="4"/>
      <c r="J327" s="4"/>
      <c r="K327" s="4"/>
      <c r="L327" s="4"/>
      <c r="M327" s="4"/>
    </row>
    <row r="328" spans="1:13" x14ac:dyDescent="0.2">
      <c r="A328" s="4"/>
      <c r="B328" s="425"/>
      <c r="C328" s="425"/>
      <c r="D328" s="426"/>
      <c r="E328" s="4"/>
      <c r="F328" s="4"/>
      <c r="G328" s="4"/>
      <c r="H328" s="4"/>
      <c r="I328" s="4"/>
      <c r="J328" s="4"/>
      <c r="K328" s="4"/>
      <c r="L328" s="4"/>
      <c r="M328" s="4"/>
    </row>
    <row r="329" spans="1:13" x14ac:dyDescent="0.2">
      <c r="A329" s="4"/>
      <c r="B329" s="425"/>
      <c r="C329" s="425"/>
      <c r="D329" s="426"/>
      <c r="E329" s="4"/>
      <c r="F329" s="4"/>
      <c r="G329" s="4"/>
      <c r="H329" s="4"/>
      <c r="I329" s="4"/>
      <c r="J329" s="4"/>
      <c r="K329" s="4"/>
      <c r="L329" s="4"/>
      <c r="M329" s="4"/>
    </row>
    <row r="330" spans="1:13" x14ac:dyDescent="0.2">
      <c r="A330" s="4"/>
      <c r="B330" s="425"/>
      <c r="C330" s="425"/>
      <c r="D330" s="426"/>
      <c r="E330" s="4"/>
      <c r="F330" s="4"/>
      <c r="G330" s="4"/>
      <c r="H330" s="4"/>
      <c r="I330" s="4"/>
      <c r="J330" s="4"/>
      <c r="K330" s="4"/>
      <c r="L330" s="4"/>
      <c r="M330" s="4"/>
    </row>
    <row r="331" spans="1:13" x14ac:dyDescent="0.2">
      <c r="A331" s="4"/>
      <c r="B331" s="425"/>
      <c r="C331" s="425"/>
      <c r="D331" s="426"/>
      <c r="E331" s="4"/>
      <c r="F331" s="4"/>
      <c r="G331" s="4"/>
      <c r="H331" s="4"/>
      <c r="I331" s="4"/>
      <c r="J331" s="4"/>
      <c r="K331" s="4"/>
      <c r="L331" s="4"/>
      <c r="M331" s="4"/>
    </row>
    <row r="332" spans="1:13" x14ac:dyDescent="0.2">
      <c r="A332" s="4"/>
      <c r="B332" s="425"/>
      <c r="C332" s="425"/>
      <c r="D332" s="426"/>
      <c r="E332" s="4"/>
      <c r="F332" s="4"/>
      <c r="G332" s="4"/>
      <c r="H332" s="4"/>
      <c r="I332" s="4"/>
      <c r="J332" s="4"/>
      <c r="K332" s="4"/>
      <c r="L332" s="4"/>
      <c r="M332" s="4"/>
    </row>
    <row r="333" spans="1:13" x14ac:dyDescent="0.2">
      <c r="A333" s="4"/>
      <c r="B333" s="425"/>
      <c r="C333" s="425"/>
      <c r="D333" s="426"/>
      <c r="E333" s="4"/>
      <c r="F333" s="4"/>
      <c r="G333" s="4"/>
      <c r="H333" s="4"/>
      <c r="I333" s="4"/>
      <c r="J333" s="4"/>
      <c r="K333" s="4"/>
      <c r="L333" s="4"/>
      <c r="M333" s="4"/>
    </row>
    <row r="334" spans="1:13" x14ac:dyDescent="0.2">
      <c r="A334" s="4"/>
      <c r="B334" s="425"/>
      <c r="C334" s="425"/>
      <c r="D334" s="426"/>
      <c r="E334" s="4"/>
      <c r="F334" s="4"/>
      <c r="G334" s="4"/>
      <c r="H334" s="4"/>
      <c r="I334" s="4"/>
      <c r="J334" s="4"/>
      <c r="K334" s="4"/>
      <c r="L334" s="4"/>
      <c r="M334" s="4"/>
    </row>
    <row r="335" spans="1:13" x14ac:dyDescent="0.2">
      <c r="A335" s="4"/>
      <c r="B335" s="425"/>
      <c r="C335" s="425"/>
      <c r="D335" s="426"/>
      <c r="E335" s="4"/>
      <c r="F335" s="4"/>
      <c r="G335" s="4"/>
      <c r="H335" s="4"/>
      <c r="I335" s="4"/>
      <c r="J335" s="4"/>
      <c r="K335" s="4"/>
      <c r="L335" s="4"/>
      <c r="M335" s="4"/>
    </row>
    <row r="336" spans="1:13" x14ac:dyDescent="0.2">
      <c r="A336" s="4"/>
      <c r="B336" s="425"/>
      <c r="C336" s="425"/>
      <c r="D336" s="426"/>
      <c r="E336" s="4"/>
      <c r="F336" s="4"/>
      <c r="G336" s="4"/>
      <c r="H336" s="4"/>
      <c r="I336" s="4"/>
      <c r="J336" s="4"/>
      <c r="K336" s="4"/>
      <c r="L336" s="4"/>
      <c r="M336" s="4"/>
    </row>
    <row r="337" spans="1:13" x14ac:dyDescent="0.2">
      <c r="A337" s="4"/>
      <c r="B337" s="425"/>
      <c r="C337" s="425"/>
      <c r="D337" s="426"/>
      <c r="E337" s="4"/>
      <c r="F337" s="4"/>
      <c r="G337" s="4"/>
      <c r="H337" s="4"/>
      <c r="I337" s="4"/>
      <c r="J337" s="4"/>
      <c r="K337" s="4"/>
      <c r="L337" s="4"/>
      <c r="M337" s="4"/>
    </row>
    <row r="338" spans="1:13" x14ac:dyDescent="0.2">
      <c r="A338" s="4"/>
      <c r="B338" s="425"/>
      <c r="C338" s="425"/>
      <c r="D338" s="426"/>
      <c r="E338" s="4"/>
      <c r="F338" s="4"/>
      <c r="G338" s="4"/>
      <c r="H338" s="4"/>
      <c r="I338" s="4"/>
      <c r="J338" s="4"/>
      <c r="K338" s="4"/>
      <c r="L338" s="4"/>
      <c r="M338" s="4"/>
    </row>
    <row r="339" spans="1:13" x14ac:dyDescent="0.2">
      <c r="A339" s="4"/>
      <c r="B339" s="425"/>
      <c r="C339" s="425"/>
      <c r="D339" s="426"/>
      <c r="E339" s="4"/>
      <c r="F339" s="4"/>
      <c r="G339" s="4"/>
      <c r="H339" s="4"/>
      <c r="I339" s="4"/>
      <c r="J339" s="4"/>
      <c r="K339" s="4"/>
      <c r="L339" s="4"/>
      <c r="M339" s="4"/>
    </row>
    <row r="340" spans="1:13" x14ac:dyDescent="0.2">
      <c r="A340" s="4"/>
      <c r="B340" s="425"/>
      <c r="C340" s="425"/>
      <c r="D340" s="426"/>
      <c r="E340" s="4"/>
      <c r="F340" s="4"/>
      <c r="G340" s="4"/>
      <c r="H340" s="4"/>
      <c r="I340" s="4"/>
      <c r="J340" s="4"/>
      <c r="K340" s="4"/>
      <c r="L340" s="4"/>
      <c r="M340" s="4"/>
    </row>
    <row r="341" spans="1:13" x14ac:dyDescent="0.2">
      <c r="A341" s="4"/>
      <c r="B341" s="425"/>
      <c r="C341" s="425"/>
      <c r="D341" s="426"/>
      <c r="E341" s="4"/>
      <c r="F341" s="4"/>
      <c r="G341" s="4"/>
      <c r="H341" s="4"/>
      <c r="I341" s="4"/>
      <c r="J341" s="4"/>
      <c r="K341" s="4"/>
      <c r="L341" s="4"/>
      <c r="M341" s="4"/>
    </row>
    <row r="342" spans="1:13" x14ac:dyDescent="0.2">
      <c r="A342" s="4"/>
      <c r="B342" s="425"/>
      <c r="C342" s="425"/>
      <c r="D342" s="426"/>
      <c r="E342" s="4"/>
      <c r="F342" s="4"/>
      <c r="G342" s="4"/>
      <c r="H342" s="4"/>
      <c r="I342" s="4"/>
      <c r="J342" s="4"/>
      <c r="K342" s="4"/>
      <c r="L342" s="4"/>
      <c r="M342" s="4"/>
    </row>
    <row r="343" spans="1:13" x14ac:dyDescent="0.2">
      <c r="A343" s="4"/>
      <c r="B343" s="425"/>
      <c r="C343" s="425"/>
      <c r="D343" s="426"/>
      <c r="E343" s="4"/>
      <c r="F343" s="4"/>
      <c r="G343" s="4"/>
      <c r="H343" s="4"/>
      <c r="I343" s="4"/>
      <c r="J343" s="4"/>
      <c r="K343" s="4"/>
      <c r="L343" s="4"/>
      <c r="M343" s="4"/>
    </row>
    <row r="344" spans="1:13" x14ac:dyDescent="0.2">
      <c r="A344" s="4"/>
      <c r="B344" s="425"/>
      <c r="C344" s="425"/>
      <c r="D344" s="426"/>
      <c r="E344" s="4"/>
      <c r="F344" s="4"/>
      <c r="G344" s="4"/>
      <c r="H344" s="4"/>
      <c r="I344" s="4"/>
      <c r="J344" s="4"/>
      <c r="K344" s="4"/>
      <c r="L344" s="4"/>
      <c r="M344" s="4"/>
    </row>
    <row r="345" spans="1:13" x14ac:dyDescent="0.2">
      <c r="A345" s="4"/>
      <c r="B345" s="425"/>
      <c r="C345" s="425"/>
      <c r="D345" s="426"/>
      <c r="E345" s="4"/>
      <c r="F345" s="4"/>
      <c r="G345" s="4"/>
      <c r="H345" s="4"/>
      <c r="I345" s="4"/>
      <c r="J345" s="4"/>
      <c r="K345" s="4"/>
      <c r="L345" s="4"/>
      <c r="M345" s="4"/>
    </row>
    <row r="346" spans="1:13" x14ac:dyDescent="0.2">
      <c r="A346" s="4"/>
      <c r="B346" s="425"/>
      <c r="C346" s="425"/>
      <c r="D346" s="426"/>
      <c r="E346" s="4"/>
      <c r="F346" s="4"/>
      <c r="G346" s="4"/>
      <c r="H346" s="4"/>
      <c r="I346" s="4"/>
      <c r="J346" s="4"/>
      <c r="K346" s="4"/>
      <c r="L346" s="4"/>
      <c r="M346" s="4"/>
    </row>
    <row r="347" spans="1:13" x14ac:dyDescent="0.2">
      <c r="A347" s="4"/>
      <c r="B347" s="425"/>
      <c r="C347" s="425"/>
      <c r="D347" s="426"/>
      <c r="E347" s="4"/>
      <c r="F347" s="4"/>
      <c r="G347" s="4"/>
      <c r="H347" s="4"/>
      <c r="I347" s="4"/>
      <c r="J347" s="4"/>
      <c r="K347" s="4"/>
      <c r="L347" s="4"/>
      <c r="M347" s="4"/>
    </row>
    <row r="348" spans="1:13" x14ac:dyDescent="0.2">
      <c r="A348" s="4"/>
      <c r="B348" s="425"/>
      <c r="C348" s="425"/>
      <c r="D348" s="426"/>
      <c r="E348" s="4"/>
      <c r="F348" s="4"/>
      <c r="G348" s="4"/>
      <c r="H348" s="4"/>
      <c r="I348" s="4"/>
      <c r="J348" s="4"/>
      <c r="K348" s="4"/>
      <c r="L348" s="4"/>
      <c r="M348" s="4"/>
    </row>
    <row r="349" spans="1:13" x14ac:dyDescent="0.2">
      <c r="A349" s="4"/>
      <c r="B349" s="425"/>
      <c r="C349" s="425"/>
      <c r="D349" s="426"/>
      <c r="E349" s="4"/>
      <c r="F349" s="4"/>
      <c r="G349" s="4"/>
      <c r="H349" s="4"/>
      <c r="I349" s="4"/>
      <c r="J349" s="4"/>
      <c r="K349" s="4"/>
      <c r="L349" s="4"/>
      <c r="M349" s="4"/>
    </row>
    <row r="350" spans="1:13" x14ac:dyDescent="0.2">
      <c r="A350" s="4"/>
      <c r="B350" s="425"/>
      <c r="C350" s="425"/>
      <c r="D350" s="426"/>
      <c r="E350" s="4"/>
      <c r="F350" s="4"/>
      <c r="G350" s="4"/>
      <c r="H350" s="4"/>
      <c r="I350" s="4"/>
      <c r="J350" s="4"/>
      <c r="K350" s="4"/>
      <c r="L350" s="4"/>
      <c r="M350" s="4"/>
    </row>
    <row r="351" spans="1:13" x14ac:dyDescent="0.2">
      <c r="A351" s="4"/>
      <c r="B351" s="425"/>
      <c r="C351" s="425"/>
      <c r="D351" s="426"/>
      <c r="E351" s="4"/>
      <c r="F351" s="4"/>
      <c r="G351" s="4"/>
      <c r="H351" s="4"/>
      <c r="I351" s="4"/>
      <c r="J351" s="4"/>
      <c r="K351" s="4"/>
      <c r="L351" s="4"/>
      <c r="M351" s="4"/>
    </row>
    <row r="352" spans="1:13" x14ac:dyDescent="0.2">
      <c r="A352" s="4"/>
      <c r="B352" s="425"/>
      <c r="C352" s="425"/>
      <c r="D352" s="426"/>
      <c r="E352" s="4"/>
      <c r="F352" s="4"/>
      <c r="G352" s="4"/>
      <c r="H352" s="4"/>
      <c r="I352" s="4"/>
      <c r="J352" s="4"/>
      <c r="K352" s="4"/>
      <c r="L352" s="4"/>
      <c r="M352" s="4"/>
    </row>
    <row r="353" spans="1:13" x14ac:dyDescent="0.2">
      <c r="A353" s="4"/>
      <c r="B353" s="425"/>
      <c r="C353" s="425"/>
      <c r="D353" s="426"/>
      <c r="E353" s="4"/>
      <c r="F353" s="4"/>
      <c r="G353" s="4"/>
      <c r="H353" s="4"/>
      <c r="I353" s="4"/>
      <c r="J353" s="4"/>
      <c r="K353" s="4"/>
      <c r="L353" s="4"/>
      <c r="M353" s="4"/>
    </row>
    <row r="354" spans="1:13" x14ac:dyDescent="0.2">
      <c r="A354" s="4"/>
      <c r="B354" s="425"/>
      <c r="C354" s="425"/>
      <c r="D354" s="426"/>
      <c r="E354" s="4"/>
      <c r="F354" s="4"/>
      <c r="G354" s="4"/>
      <c r="H354" s="4"/>
      <c r="I354" s="4"/>
      <c r="J354" s="4"/>
      <c r="K354" s="4"/>
      <c r="L354" s="4"/>
      <c r="M354" s="4"/>
    </row>
    <row r="355" spans="1:13" x14ac:dyDescent="0.2">
      <c r="A355" s="4"/>
      <c r="B355" s="425"/>
      <c r="C355" s="425"/>
      <c r="D355" s="426"/>
      <c r="E355" s="4"/>
      <c r="F355" s="4"/>
      <c r="G355" s="4"/>
      <c r="H355" s="4"/>
      <c r="I355" s="4"/>
      <c r="J355" s="4"/>
      <c r="K355" s="4"/>
      <c r="L355" s="4"/>
      <c r="M355" s="4"/>
    </row>
    <row r="356" spans="1:13" x14ac:dyDescent="0.2">
      <c r="A356" s="4"/>
      <c r="B356" s="425"/>
      <c r="C356" s="425"/>
      <c r="D356" s="426"/>
      <c r="E356" s="4"/>
      <c r="F356" s="4"/>
      <c r="G356" s="4"/>
      <c r="H356" s="4"/>
      <c r="I356" s="4"/>
      <c r="J356" s="4"/>
      <c r="K356" s="4"/>
      <c r="L356" s="4"/>
      <c r="M356" s="4"/>
    </row>
    <row r="357" spans="1:13" x14ac:dyDescent="0.2">
      <c r="A357" s="4"/>
      <c r="B357" s="425"/>
      <c r="C357" s="425"/>
      <c r="D357" s="426"/>
      <c r="E357" s="4"/>
      <c r="F357" s="4"/>
      <c r="G357" s="4"/>
      <c r="H357" s="4"/>
      <c r="I357" s="4"/>
      <c r="J357" s="4"/>
      <c r="K357" s="4"/>
      <c r="L357" s="4"/>
      <c r="M357" s="4"/>
    </row>
    <row r="358" spans="1:13" x14ac:dyDescent="0.2">
      <c r="A358" s="4"/>
      <c r="B358" s="425"/>
      <c r="C358" s="425"/>
      <c r="D358" s="426"/>
      <c r="E358" s="4"/>
      <c r="F358" s="4"/>
      <c r="G358" s="4"/>
      <c r="H358" s="4"/>
      <c r="I358" s="4"/>
      <c r="J358" s="4"/>
      <c r="K358" s="4"/>
      <c r="L358" s="4"/>
      <c r="M358" s="4"/>
    </row>
    <row r="359" spans="1:13" x14ac:dyDescent="0.2">
      <c r="A359" s="4"/>
      <c r="B359" s="425"/>
      <c r="C359" s="425"/>
      <c r="D359" s="426"/>
      <c r="E359" s="4"/>
      <c r="F359" s="4"/>
      <c r="G359" s="4"/>
      <c r="H359" s="4"/>
      <c r="I359" s="4"/>
      <c r="J359" s="4"/>
      <c r="K359" s="4"/>
      <c r="L359" s="4"/>
      <c r="M359" s="4"/>
    </row>
    <row r="360" spans="1:13" x14ac:dyDescent="0.2">
      <c r="A360" s="4"/>
      <c r="B360" s="425"/>
      <c r="C360" s="425"/>
      <c r="D360" s="426"/>
      <c r="E360" s="4"/>
      <c r="F360" s="4"/>
      <c r="G360" s="4"/>
      <c r="H360" s="4"/>
      <c r="I360" s="4"/>
      <c r="J360" s="4"/>
      <c r="K360" s="4"/>
      <c r="L360" s="4"/>
      <c r="M360" s="4"/>
    </row>
    <row r="361" spans="1:13" x14ac:dyDescent="0.2">
      <c r="A361" s="4"/>
      <c r="B361" s="425"/>
      <c r="C361" s="425"/>
      <c r="D361" s="426"/>
      <c r="E361" s="4"/>
      <c r="F361" s="4"/>
      <c r="G361" s="4"/>
      <c r="H361" s="4"/>
      <c r="I361" s="4"/>
      <c r="J361" s="4"/>
      <c r="K361" s="4"/>
      <c r="L361" s="4"/>
      <c r="M361" s="4"/>
    </row>
    <row r="362" spans="1:13" x14ac:dyDescent="0.2">
      <c r="A362" s="4"/>
      <c r="B362" s="425"/>
      <c r="C362" s="425"/>
      <c r="D362" s="426"/>
      <c r="E362" s="4"/>
      <c r="F362" s="4"/>
      <c r="G362" s="4"/>
      <c r="H362" s="4"/>
      <c r="I362" s="4"/>
      <c r="J362" s="4"/>
      <c r="K362" s="4"/>
      <c r="L362" s="4"/>
      <c r="M362" s="4"/>
    </row>
    <row r="363" spans="1:13" x14ac:dyDescent="0.2">
      <c r="A363" s="4"/>
      <c r="B363" s="425"/>
      <c r="C363" s="425"/>
      <c r="D363" s="426"/>
      <c r="E363" s="4"/>
      <c r="F363" s="4"/>
      <c r="G363" s="4"/>
      <c r="H363" s="4"/>
      <c r="I363" s="4"/>
      <c r="J363" s="4"/>
      <c r="K363" s="4"/>
      <c r="L363" s="4"/>
      <c r="M363" s="4"/>
    </row>
    <row r="364" spans="1:13" x14ac:dyDescent="0.2">
      <c r="A364" s="4"/>
      <c r="B364" s="425"/>
      <c r="C364" s="425"/>
      <c r="D364" s="426"/>
      <c r="E364" s="4"/>
      <c r="F364" s="4"/>
      <c r="G364" s="4"/>
      <c r="H364" s="4"/>
      <c r="I364" s="4"/>
      <c r="J364" s="4"/>
      <c r="K364" s="4"/>
      <c r="L364" s="4"/>
      <c r="M364" s="4"/>
    </row>
    <row r="365" spans="1:13" x14ac:dyDescent="0.2">
      <c r="A365" s="4"/>
      <c r="B365" s="425"/>
      <c r="C365" s="425"/>
      <c r="D365" s="426"/>
      <c r="E365" s="4"/>
      <c r="F365" s="4"/>
      <c r="G365" s="4"/>
      <c r="H365" s="4"/>
      <c r="I365" s="4"/>
      <c r="J365" s="4"/>
      <c r="K365" s="4"/>
      <c r="L365" s="4"/>
      <c r="M365" s="4"/>
    </row>
    <row r="366" spans="1:13" x14ac:dyDescent="0.2">
      <c r="A366" s="4"/>
      <c r="B366" s="425"/>
      <c r="C366" s="425"/>
      <c r="D366" s="426"/>
      <c r="E366" s="4"/>
      <c r="F366" s="4"/>
      <c r="G366" s="4"/>
      <c r="H366" s="4"/>
      <c r="I366" s="4"/>
      <c r="J366" s="4"/>
      <c r="K366" s="4"/>
      <c r="L366" s="4"/>
      <c r="M366" s="4"/>
    </row>
    <row r="367" spans="1:13" x14ac:dyDescent="0.2">
      <c r="A367" s="4"/>
      <c r="B367" s="425"/>
      <c r="C367" s="425"/>
      <c r="D367" s="426"/>
      <c r="E367" s="4"/>
      <c r="F367" s="4"/>
      <c r="G367" s="4"/>
      <c r="H367" s="4"/>
      <c r="I367" s="4"/>
      <c r="J367" s="4"/>
      <c r="K367" s="4"/>
      <c r="L367" s="4"/>
      <c r="M367" s="4"/>
    </row>
    <row r="368" spans="1:13" x14ac:dyDescent="0.2">
      <c r="A368" s="4"/>
      <c r="B368" s="425"/>
      <c r="C368" s="425"/>
      <c r="D368" s="426"/>
      <c r="E368" s="4"/>
      <c r="F368" s="4"/>
      <c r="G368" s="4"/>
      <c r="H368" s="4"/>
      <c r="I368" s="4"/>
      <c r="J368" s="4"/>
      <c r="K368" s="4"/>
      <c r="L368" s="4"/>
      <c r="M368" s="4"/>
    </row>
    <row r="369" spans="1:13" x14ac:dyDescent="0.2">
      <c r="A369" s="4"/>
      <c r="B369" s="425"/>
      <c r="C369" s="425"/>
      <c r="D369" s="426"/>
      <c r="E369" s="4"/>
      <c r="F369" s="4"/>
      <c r="G369" s="4"/>
      <c r="H369" s="4"/>
      <c r="I369" s="4"/>
      <c r="J369" s="4"/>
      <c r="K369" s="4"/>
      <c r="L369" s="4"/>
      <c r="M369" s="4"/>
    </row>
    <row r="370" spans="1:13" x14ac:dyDescent="0.2">
      <c r="A370" s="4"/>
      <c r="B370" s="425"/>
      <c r="C370" s="425"/>
      <c r="D370" s="426"/>
      <c r="E370" s="4"/>
      <c r="F370" s="4"/>
      <c r="G370" s="4"/>
      <c r="H370" s="4"/>
      <c r="I370" s="4"/>
      <c r="J370" s="4"/>
      <c r="K370" s="4"/>
      <c r="L370" s="4"/>
      <c r="M370" s="4"/>
    </row>
    <row r="371" spans="1:13" x14ac:dyDescent="0.2">
      <c r="A371" s="4"/>
      <c r="B371" s="425"/>
      <c r="C371" s="425"/>
      <c r="D371" s="426"/>
      <c r="E371" s="4"/>
      <c r="F371" s="4"/>
      <c r="G371" s="4"/>
      <c r="H371" s="4"/>
      <c r="I371" s="4"/>
      <c r="J371" s="4"/>
      <c r="K371" s="4"/>
      <c r="L371" s="4"/>
      <c r="M371" s="4"/>
    </row>
    <row r="372" spans="1:13" x14ac:dyDescent="0.2">
      <c r="A372" s="4"/>
      <c r="B372" s="425"/>
      <c r="C372" s="425"/>
      <c r="D372" s="426"/>
      <c r="E372" s="4"/>
      <c r="F372" s="4"/>
      <c r="G372" s="4"/>
      <c r="H372" s="4"/>
      <c r="I372" s="4"/>
      <c r="J372" s="4"/>
      <c r="K372" s="4"/>
      <c r="L372" s="4"/>
      <c r="M372" s="4"/>
    </row>
    <row r="373" spans="1:13" x14ac:dyDescent="0.2">
      <c r="A373" s="4"/>
      <c r="B373" s="425"/>
      <c r="C373" s="425"/>
      <c r="D373" s="426"/>
      <c r="E373" s="4"/>
      <c r="F373" s="4"/>
      <c r="G373" s="4"/>
      <c r="H373" s="4"/>
      <c r="I373" s="4"/>
      <c r="J373" s="4"/>
      <c r="K373" s="4"/>
      <c r="L373" s="4"/>
      <c r="M373" s="4"/>
    </row>
    <row r="374" spans="1:13" x14ac:dyDescent="0.2">
      <c r="A374" s="4"/>
      <c r="B374" s="425"/>
      <c r="C374" s="425"/>
      <c r="D374" s="426"/>
      <c r="E374" s="4"/>
      <c r="F374" s="4"/>
      <c r="G374" s="4"/>
      <c r="H374" s="4"/>
      <c r="I374" s="4"/>
      <c r="J374" s="4"/>
      <c r="K374" s="4"/>
      <c r="L374" s="4"/>
      <c r="M374" s="4"/>
    </row>
    <row r="375" spans="1:13" x14ac:dyDescent="0.2">
      <c r="A375" s="4"/>
      <c r="B375" s="425"/>
      <c r="C375" s="425"/>
      <c r="D375" s="426"/>
      <c r="E375" s="4"/>
      <c r="F375" s="4"/>
      <c r="G375" s="4"/>
      <c r="H375" s="4"/>
      <c r="I375" s="4"/>
      <c r="J375" s="4"/>
      <c r="K375" s="4"/>
      <c r="L375" s="4"/>
      <c r="M375" s="4"/>
    </row>
    <row r="376" spans="1:13" x14ac:dyDescent="0.2">
      <c r="A376" s="4"/>
      <c r="B376" s="425"/>
      <c r="C376" s="425"/>
      <c r="D376" s="426"/>
      <c r="E376" s="4"/>
      <c r="F376" s="4"/>
      <c r="G376" s="4"/>
      <c r="H376" s="4"/>
      <c r="I376" s="4"/>
      <c r="J376" s="4"/>
      <c r="K376" s="4"/>
      <c r="L376" s="4"/>
      <c r="M376" s="4"/>
    </row>
    <row r="377" spans="1:13" x14ac:dyDescent="0.2">
      <c r="A377" s="4"/>
      <c r="B377" s="425"/>
      <c r="C377" s="425"/>
      <c r="D377" s="426"/>
      <c r="E377" s="4"/>
      <c r="F377" s="4"/>
      <c r="G377" s="4"/>
      <c r="H377" s="4"/>
      <c r="I377" s="4"/>
      <c r="J377" s="4"/>
      <c r="K377" s="4"/>
      <c r="L377" s="4"/>
      <c r="M377" s="4"/>
    </row>
    <row r="378" spans="1:13" x14ac:dyDescent="0.2">
      <c r="A378" s="4"/>
      <c r="B378" s="425"/>
      <c r="C378" s="425"/>
      <c r="D378" s="426"/>
      <c r="E378" s="4"/>
      <c r="F378" s="4"/>
      <c r="G378" s="4"/>
      <c r="H378" s="4"/>
      <c r="I378" s="4"/>
      <c r="J378" s="4"/>
      <c r="K378" s="4"/>
      <c r="L378" s="4"/>
      <c r="M378" s="4"/>
    </row>
    <row r="379" spans="1:13" x14ac:dyDescent="0.2">
      <c r="A379" s="4"/>
      <c r="B379" s="425"/>
      <c r="C379" s="425"/>
      <c r="D379" s="426"/>
      <c r="E379" s="4"/>
      <c r="F379" s="4"/>
      <c r="G379" s="4"/>
      <c r="H379" s="4"/>
      <c r="I379" s="4"/>
      <c r="J379" s="4"/>
      <c r="K379" s="4"/>
      <c r="L379" s="4"/>
      <c r="M379" s="4"/>
    </row>
    <row r="380" spans="1:13" x14ac:dyDescent="0.2">
      <c r="A380" s="4"/>
      <c r="B380" s="425"/>
      <c r="C380" s="425"/>
      <c r="D380" s="426"/>
      <c r="E380" s="4"/>
      <c r="F380" s="4"/>
      <c r="G380" s="4"/>
      <c r="H380" s="4"/>
      <c r="I380" s="4"/>
      <c r="J380" s="4"/>
      <c r="K380" s="4"/>
      <c r="L380" s="4"/>
      <c r="M380" s="4"/>
    </row>
    <row r="381" spans="1:13" x14ac:dyDescent="0.2">
      <c r="A381" s="4"/>
      <c r="B381" s="425"/>
      <c r="C381" s="425"/>
      <c r="D381" s="426"/>
      <c r="E381" s="4"/>
      <c r="F381" s="4"/>
      <c r="G381" s="4"/>
      <c r="H381" s="4"/>
      <c r="I381" s="4"/>
      <c r="J381" s="4"/>
      <c r="K381" s="4"/>
      <c r="L381" s="4"/>
      <c r="M381" s="4"/>
    </row>
    <row r="382" spans="1:13" x14ac:dyDescent="0.2">
      <c r="A382" s="4"/>
      <c r="B382" s="425"/>
      <c r="C382" s="425"/>
      <c r="D382" s="426"/>
      <c r="E382" s="4"/>
      <c r="F382" s="4"/>
      <c r="G382" s="4"/>
      <c r="H382" s="4"/>
      <c r="I382" s="4"/>
      <c r="J382" s="4"/>
      <c r="K382" s="4"/>
      <c r="L382" s="4"/>
      <c r="M382" s="4"/>
    </row>
    <row r="383" spans="1:13" x14ac:dyDescent="0.2">
      <c r="A383" s="4"/>
      <c r="B383" s="425"/>
      <c r="C383" s="425"/>
      <c r="D383" s="426"/>
      <c r="E383" s="4"/>
      <c r="F383" s="4"/>
      <c r="G383" s="4"/>
      <c r="H383" s="4"/>
      <c r="I383" s="4"/>
      <c r="J383" s="4"/>
      <c r="K383" s="4"/>
      <c r="L383" s="4"/>
      <c r="M383" s="4"/>
    </row>
    <row r="384" spans="1:13" x14ac:dyDescent="0.2">
      <c r="A384" s="4"/>
      <c r="B384" s="425"/>
      <c r="C384" s="425"/>
      <c r="D384" s="426"/>
      <c r="E384" s="4"/>
      <c r="F384" s="4"/>
      <c r="G384" s="4"/>
      <c r="H384" s="4"/>
      <c r="I384" s="4"/>
      <c r="J384" s="4"/>
      <c r="K384" s="4"/>
      <c r="L384" s="4"/>
      <c r="M384" s="4"/>
    </row>
    <row r="385" spans="1:13" x14ac:dyDescent="0.2">
      <c r="A385" s="4"/>
      <c r="B385" s="425"/>
      <c r="C385" s="425"/>
      <c r="D385" s="426"/>
      <c r="E385" s="4"/>
      <c r="F385" s="4"/>
      <c r="G385" s="4"/>
      <c r="H385" s="4"/>
      <c r="I385" s="4"/>
      <c r="J385" s="4"/>
      <c r="K385" s="4"/>
      <c r="L385" s="4"/>
      <c r="M385" s="4"/>
    </row>
    <row r="386" spans="1:13" x14ac:dyDescent="0.2">
      <c r="A386" s="4"/>
      <c r="B386" s="425"/>
      <c r="C386" s="425"/>
      <c r="D386" s="426"/>
      <c r="E386" s="4"/>
      <c r="F386" s="4"/>
      <c r="G386" s="4"/>
      <c r="H386" s="4"/>
      <c r="I386" s="4"/>
      <c r="J386" s="4"/>
      <c r="K386" s="4"/>
      <c r="L386" s="4"/>
      <c r="M386" s="4"/>
    </row>
    <row r="387" spans="1:13" x14ac:dyDescent="0.2">
      <c r="A387" s="4"/>
      <c r="B387" s="425"/>
      <c r="C387" s="425"/>
      <c r="D387" s="426"/>
      <c r="E387" s="4"/>
      <c r="F387" s="4"/>
      <c r="G387" s="4"/>
      <c r="H387" s="4"/>
      <c r="I387" s="4"/>
      <c r="J387" s="4"/>
      <c r="K387" s="4"/>
      <c r="L387" s="4"/>
      <c r="M387" s="4"/>
    </row>
    <row r="388" spans="1:13" x14ac:dyDescent="0.2">
      <c r="A388" s="4"/>
      <c r="B388" s="425"/>
      <c r="C388" s="425"/>
      <c r="D388" s="426"/>
      <c r="E388" s="4"/>
      <c r="F388" s="4"/>
      <c r="G388" s="4"/>
      <c r="H388" s="4"/>
      <c r="I388" s="4"/>
      <c r="J388" s="4"/>
      <c r="K388" s="4"/>
      <c r="L388" s="4"/>
      <c r="M388" s="4"/>
    </row>
    <row r="389" spans="1:13" x14ac:dyDescent="0.2">
      <c r="A389" s="4"/>
      <c r="B389" s="425"/>
      <c r="C389" s="425"/>
      <c r="D389" s="426"/>
      <c r="E389" s="4"/>
      <c r="F389" s="4"/>
      <c r="G389" s="4"/>
      <c r="H389" s="4"/>
      <c r="I389" s="4"/>
      <c r="J389" s="4"/>
      <c r="K389" s="4"/>
      <c r="L389" s="4"/>
      <c r="M389" s="4"/>
    </row>
    <row r="390" spans="1:13" x14ac:dyDescent="0.2">
      <c r="A390" s="4"/>
      <c r="B390" s="425"/>
      <c r="C390" s="425"/>
      <c r="D390" s="426"/>
      <c r="E390" s="4"/>
      <c r="F390" s="4"/>
      <c r="G390" s="4"/>
      <c r="H390" s="4"/>
      <c r="I390" s="4"/>
      <c r="J390" s="4"/>
      <c r="K390" s="4"/>
      <c r="L390" s="4"/>
      <c r="M390" s="4"/>
    </row>
    <row r="391" spans="1:13" x14ac:dyDescent="0.2">
      <c r="A391" s="4"/>
      <c r="B391" s="425"/>
      <c r="C391" s="425"/>
      <c r="D391" s="426"/>
      <c r="E391" s="4"/>
      <c r="F391" s="4"/>
      <c r="G391" s="4"/>
      <c r="H391" s="4"/>
      <c r="I391" s="4"/>
      <c r="J391" s="4"/>
      <c r="K391" s="4"/>
      <c r="L391" s="4"/>
      <c r="M391" s="4"/>
    </row>
    <row r="392" spans="1:13" x14ac:dyDescent="0.2">
      <c r="A392" s="4"/>
      <c r="B392" s="425"/>
      <c r="C392" s="425"/>
      <c r="D392" s="426"/>
      <c r="E392" s="4"/>
      <c r="F392" s="4"/>
      <c r="G392" s="4"/>
      <c r="H392" s="4"/>
      <c r="I392" s="4"/>
      <c r="J392" s="4"/>
      <c r="K392" s="4"/>
      <c r="L392" s="4"/>
      <c r="M392" s="4"/>
    </row>
    <row r="393" spans="1:13" x14ac:dyDescent="0.2">
      <c r="A393" s="4"/>
      <c r="B393" s="425"/>
      <c r="C393" s="425"/>
      <c r="D393" s="426"/>
      <c r="E393" s="4"/>
      <c r="F393" s="4"/>
      <c r="G393" s="4"/>
      <c r="H393" s="4"/>
      <c r="I393" s="4"/>
      <c r="J393" s="4"/>
      <c r="K393" s="4"/>
      <c r="L393" s="4"/>
      <c r="M393" s="4"/>
    </row>
    <row r="394" spans="1:13" x14ac:dyDescent="0.2">
      <c r="A394" s="4"/>
      <c r="B394" s="425"/>
      <c r="C394" s="425"/>
      <c r="D394" s="426"/>
      <c r="E394" s="4"/>
      <c r="F394" s="4"/>
      <c r="G394" s="4"/>
      <c r="H394" s="4"/>
      <c r="I394" s="4"/>
      <c r="J394" s="4"/>
      <c r="K394" s="4"/>
      <c r="L394" s="4"/>
      <c r="M394" s="4"/>
    </row>
    <row r="395" spans="1:13" x14ac:dyDescent="0.2">
      <c r="A395" s="4"/>
      <c r="B395" s="425"/>
      <c r="C395" s="425"/>
      <c r="D395" s="426"/>
      <c r="E395" s="4"/>
      <c r="F395" s="4"/>
      <c r="G395" s="4"/>
      <c r="H395" s="4"/>
      <c r="I395" s="4"/>
      <c r="J395" s="4"/>
      <c r="K395" s="4"/>
      <c r="L395" s="4"/>
      <c r="M395" s="4"/>
    </row>
    <row r="396" spans="1:13" x14ac:dyDescent="0.2">
      <c r="A396" s="4"/>
      <c r="B396" s="425"/>
      <c r="C396" s="425"/>
      <c r="D396" s="426"/>
      <c r="E396" s="4"/>
      <c r="F396" s="4"/>
      <c r="G396" s="4"/>
      <c r="H396" s="4"/>
      <c r="I396" s="4"/>
      <c r="J396" s="4"/>
      <c r="K396" s="4"/>
      <c r="L396" s="4"/>
      <c r="M396" s="4"/>
    </row>
    <row r="397" spans="1:13" x14ac:dyDescent="0.2">
      <c r="A397" s="4"/>
      <c r="B397" s="425"/>
      <c r="C397" s="425"/>
      <c r="D397" s="426"/>
      <c r="E397" s="4"/>
      <c r="F397" s="4"/>
      <c r="G397" s="4"/>
      <c r="H397" s="4"/>
      <c r="I397" s="4"/>
      <c r="J397" s="4"/>
      <c r="K397" s="4"/>
      <c r="L397" s="4"/>
      <c r="M397" s="4"/>
    </row>
    <row r="398" spans="1:13" x14ac:dyDescent="0.2">
      <c r="A398" s="4"/>
      <c r="B398" s="425"/>
      <c r="C398" s="425"/>
      <c r="D398" s="426"/>
      <c r="E398" s="4"/>
      <c r="F398" s="4"/>
      <c r="G398" s="4"/>
      <c r="H398" s="4"/>
      <c r="I398" s="4"/>
      <c r="J398" s="4"/>
      <c r="K398" s="4"/>
      <c r="L398" s="4"/>
      <c r="M398" s="4"/>
    </row>
    <row r="399" spans="1:13" x14ac:dyDescent="0.2">
      <c r="A399" s="4"/>
      <c r="B399" s="425"/>
      <c r="C399" s="425"/>
      <c r="D399" s="426"/>
      <c r="E399" s="4"/>
      <c r="F399" s="4"/>
      <c r="G399" s="4"/>
      <c r="H399" s="4"/>
      <c r="I399" s="4"/>
      <c r="J399" s="4"/>
      <c r="K399" s="4"/>
      <c r="L399" s="4"/>
      <c r="M399" s="4"/>
    </row>
    <row r="400" spans="1:13" x14ac:dyDescent="0.2">
      <c r="A400" s="4"/>
      <c r="B400" s="425"/>
      <c r="C400" s="425"/>
      <c r="D400" s="426"/>
      <c r="E400" s="4"/>
      <c r="F400" s="4"/>
      <c r="G400" s="4"/>
      <c r="H400" s="4"/>
      <c r="I400" s="4"/>
      <c r="J400" s="4"/>
      <c r="K400" s="4"/>
      <c r="L400" s="4"/>
      <c r="M400" s="4"/>
    </row>
    <row r="401" spans="1:13" x14ac:dyDescent="0.2">
      <c r="A401" s="4"/>
      <c r="B401" s="425"/>
      <c r="C401" s="425"/>
      <c r="D401" s="426"/>
      <c r="E401" s="4"/>
      <c r="F401" s="4"/>
      <c r="G401" s="4"/>
      <c r="H401" s="4"/>
      <c r="I401" s="4"/>
      <c r="J401" s="4"/>
      <c r="K401" s="4"/>
      <c r="L401" s="4"/>
      <c r="M401" s="4"/>
    </row>
    <row r="402" spans="1:13" x14ac:dyDescent="0.2">
      <c r="A402" s="4"/>
      <c r="B402" s="425"/>
      <c r="C402" s="425"/>
      <c r="D402" s="426"/>
      <c r="E402" s="4"/>
      <c r="F402" s="4"/>
      <c r="G402" s="4"/>
      <c r="H402" s="4"/>
      <c r="I402" s="4"/>
      <c r="J402" s="4"/>
      <c r="K402" s="4"/>
      <c r="L402" s="4"/>
      <c r="M402" s="4"/>
    </row>
    <row r="403" spans="1:13" x14ac:dyDescent="0.2">
      <c r="A403" s="4"/>
      <c r="B403" s="425"/>
      <c r="C403" s="425"/>
      <c r="D403" s="426"/>
      <c r="E403" s="4"/>
      <c r="F403" s="4"/>
      <c r="G403" s="4"/>
      <c r="H403" s="4"/>
      <c r="I403" s="4"/>
      <c r="J403" s="4"/>
      <c r="K403" s="4"/>
      <c r="L403" s="4"/>
      <c r="M403" s="4"/>
    </row>
    <row r="404" spans="1:13" x14ac:dyDescent="0.2">
      <c r="A404" s="4"/>
      <c r="B404" s="425"/>
      <c r="C404" s="425"/>
      <c r="D404" s="426"/>
      <c r="E404" s="4"/>
      <c r="F404" s="4"/>
      <c r="G404" s="4"/>
      <c r="H404" s="4"/>
      <c r="I404" s="4"/>
      <c r="J404" s="4"/>
      <c r="K404" s="4"/>
      <c r="L404" s="4"/>
      <c r="M404" s="4"/>
    </row>
    <row r="405" spans="1:13" x14ac:dyDescent="0.2">
      <c r="A405" s="4"/>
      <c r="B405" s="425"/>
      <c r="C405" s="425"/>
      <c r="D405" s="426"/>
      <c r="E405" s="4"/>
      <c r="F405" s="4"/>
      <c r="G405" s="4"/>
      <c r="H405" s="4"/>
      <c r="I405" s="4"/>
      <c r="J405" s="4"/>
      <c r="K405" s="4"/>
      <c r="L405" s="4"/>
      <c r="M405" s="4"/>
    </row>
    <row r="406" spans="1:13" x14ac:dyDescent="0.2">
      <c r="A406" s="4"/>
      <c r="B406" s="425"/>
      <c r="C406" s="425"/>
      <c r="D406" s="426"/>
      <c r="E406" s="4"/>
      <c r="F406" s="4"/>
      <c r="G406" s="4"/>
      <c r="H406" s="4"/>
      <c r="I406" s="4"/>
      <c r="J406" s="4"/>
      <c r="K406" s="4"/>
      <c r="L406" s="4"/>
      <c r="M406" s="4"/>
    </row>
    <row r="407" spans="1:13" x14ac:dyDescent="0.2">
      <c r="A407" s="4"/>
      <c r="B407" s="425"/>
      <c r="C407" s="425"/>
      <c r="D407" s="426"/>
      <c r="E407" s="4"/>
      <c r="F407" s="4"/>
      <c r="G407" s="4"/>
      <c r="H407" s="4"/>
      <c r="I407" s="4"/>
      <c r="J407" s="4"/>
      <c r="K407" s="4"/>
      <c r="L407" s="4"/>
      <c r="M407" s="4"/>
    </row>
    <row r="408" spans="1:13" x14ac:dyDescent="0.2">
      <c r="A408" s="4"/>
      <c r="B408" s="425"/>
      <c r="C408" s="425"/>
      <c r="D408" s="426"/>
      <c r="E408" s="4"/>
      <c r="F408" s="4"/>
      <c r="G408" s="4"/>
      <c r="H408" s="4"/>
      <c r="I408" s="4"/>
      <c r="J408" s="4"/>
      <c r="K408" s="4"/>
      <c r="L408" s="4"/>
      <c r="M408" s="4"/>
    </row>
    <row r="409" spans="1:13" x14ac:dyDescent="0.2">
      <c r="A409" s="4"/>
      <c r="B409" s="425"/>
      <c r="C409" s="425"/>
      <c r="D409" s="426"/>
      <c r="E409" s="4"/>
      <c r="F409" s="4"/>
      <c r="G409" s="4"/>
      <c r="H409" s="4"/>
      <c r="I409" s="4"/>
      <c r="J409" s="4"/>
      <c r="K409" s="4"/>
      <c r="L409" s="4"/>
      <c r="M409" s="4"/>
    </row>
    <row r="410" spans="1:13" x14ac:dyDescent="0.2">
      <c r="A410" s="4"/>
      <c r="B410" s="425"/>
      <c r="C410" s="425"/>
      <c r="D410" s="426"/>
      <c r="E410" s="4"/>
      <c r="F410" s="4"/>
      <c r="G410" s="4"/>
      <c r="H410" s="4"/>
      <c r="I410" s="4"/>
      <c r="J410" s="4"/>
      <c r="K410" s="4"/>
      <c r="L410" s="4"/>
      <c r="M410" s="4"/>
    </row>
    <row r="411" spans="1:13" x14ac:dyDescent="0.2">
      <c r="A411" s="4"/>
      <c r="B411" s="425"/>
      <c r="C411" s="425"/>
      <c r="D411" s="426"/>
      <c r="E411" s="4"/>
      <c r="F411" s="4"/>
      <c r="G411" s="4"/>
      <c r="H411" s="4"/>
      <c r="I411" s="4"/>
      <c r="J411" s="4"/>
      <c r="K411" s="4"/>
      <c r="L411" s="4"/>
      <c r="M411" s="4"/>
    </row>
    <row r="412" spans="1:13" x14ac:dyDescent="0.2">
      <c r="A412" s="4"/>
      <c r="B412" s="425"/>
      <c r="C412" s="425"/>
      <c r="D412" s="426"/>
      <c r="E412" s="4"/>
      <c r="F412" s="4"/>
      <c r="G412" s="4"/>
      <c r="H412" s="4"/>
      <c r="I412" s="4"/>
      <c r="J412" s="4"/>
      <c r="K412" s="4"/>
      <c r="L412" s="4"/>
      <c r="M412" s="4"/>
    </row>
    <row r="413" spans="1:13" x14ac:dyDescent="0.2">
      <c r="A413" s="4"/>
      <c r="B413" s="425"/>
      <c r="C413" s="425"/>
      <c r="D413" s="426"/>
      <c r="E413" s="4"/>
      <c r="F413" s="4"/>
      <c r="G413" s="4"/>
      <c r="H413" s="4"/>
      <c r="I413" s="4"/>
      <c r="J413" s="4"/>
      <c r="K413" s="4"/>
      <c r="L413" s="4"/>
      <c r="M413" s="4"/>
    </row>
    <row r="414" spans="1:13" x14ac:dyDescent="0.2">
      <c r="A414" s="4"/>
      <c r="B414" s="425"/>
      <c r="C414" s="425"/>
      <c r="D414" s="426"/>
      <c r="E414" s="4"/>
      <c r="F414" s="4"/>
      <c r="G414" s="4"/>
      <c r="H414" s="4"/>
      <c r="I414" s="4"/>
      <c r="J414" s="4"/>
      <c r="K414" s="4"/>
      <c r="L414" s="4"/>
      <c r="M414" s="4"/>
    </row>
    <row r="415" spans="1:13" x14ac:dyDescent="0.2">
      <c r="A415" s="4"/>
      <c r="B415" s="425"/>
      <c r="C415" s="425"/>
      <c r="D415" s="426"/>
      <c r="E415" s="4"/>
      <c r="F415" s="4"/>
      <c r="G415" s="4"/>
      <c r="H415" s="4"/>
      <c r="I415" s="4"/>
      <c r="J415" s="4"/>
      <c r="K415" s="4"/>
      <c r="L415" s="4"/>
      <c r="M415" s="4"/>
    </row>
    <row r="416" spans="1:13" x14ac:dyDescent="0.2">
      <c r="A416" s="4"/>
      <c r="B416" s="425"/>
      <c r="C416" s="425"/>
      <c r="D416" s="426"/>
      <c r="E416" s="4"/>
      <c r="F416" s="4"/>
      <c r="G416" s="4"/>
      <c r="H416" s="4"/>
      <c r="I416" s="4"/>
      <c r="J416" s="4"/>
      <c r="K416" s="4"/>
      <c r="L416" s="4"/>
      <c r="M416" s="4"/>
    </row>
    <row r="417" spans="1:13" x14ac:dyDescent="0.2">
      <c r="A417" s="4"/>
      <c r="B417" s="425"/>
      <c r="C417" s="425"/>
      <c r="D417" s="426"/>
      <c r="E417" s="4"/>
      <c r="F417" s="4"/>
      <c r="G417" s="4"/>
      <c r="H417" s="4"/>
      <c r="I417" s="4"/>
      <c r="J417" s="4"/>
      <c r="K417" s="4"/>
      <c r="L417" s="4"/>
      <c r="M417" s="4"/>
    </row>
    <row r="418" spans="1:13" x14ac:dyDescent="0.2">
      <c r="A418" s="4"/>
      <c r="B418" s="425"/>
      <c r="C418" s="425"/>
      <c r="D418" s="426"/>
      <c r="E418" s="4"/>
      <c r="F418" s="4"/>
      <c r="G418" s="4"/>
      <c r="H418" s="4"/>
      <c r="I418" s="4"/>
      <c r="J418" s="4"/>
      <c r="K418" s="4"/>
      <c r="L418" s="4"/>
      <c r="M418" s="4"/>
    </row>
    <row r="419" spans="1:13" x14ac:dyDescent="0.2">
      <c r="A419" s="4"/>
      <c r="B419" s="425"/>
      <c r="C419" s="425"/>
      <c r="D419" s="426"/>
      <c r="E419" s="4"/>
      <c r="F419" s="4"/>
      <c r="G419" s="4"/>
      <c r="H419" s="4"/>
      <c r="I419" s="4"/>
      <c r="J419" s="4"/>
      <c r="K419" s="4"/>
      <c r="L419" s="4"/>
      <c r="M419" s="4"/>
    </row>
    <row r="420" spans="1:13" x14ac:dyDescent="0.2">
      <c r="A420" s="4"/>
      <c r="B420" s="425"/>
      <c r="C420" s="425"/>
      <c r="D420" s="426"/>
      <c r="E420" s="4"/>
      <c r="F420" s="4"/>
      <c r="G420" s="4"/>
      <c r="H420" s="4"/>
      <c r="I420" s="4"/>
      <c r="J420" s="4"/>
      <c r="K420" s="4"/>
      <c r="L420" s="4"/>
      <c r="M420" s="4"/>
    </row>
    <row r="421" spans="1:13" x14ac:dyDescent="0.2">
      <c r="A421" s="4"/>
      <c r="B421" s="425"/>
      <c r="C421" s="425"/>
      <c r="D421" s="426"/>
      <c r="E421" s="4"/>
      <c r="F421" s="4"/>
      <c r="G421" s="4"/>
      <c r="H421" s="4"/>
      <c r="I421" s="4"/>
      <c r="J421" s="4"/>
      <c r="K421" s="4"/>
      <c r="L421" s="4"/>
      <c r="M421" s="4"/>
    </row>
    <row r="422" spans="1:13" x14ac:dyDescent="0.2">
      <c r="A422" s="4"/>
      <c r="B422" s="425"/>
      <c r="C422" s="425"/>
      <c r="D422" s="426"/>
      <c r="E422" s="4"/>
      <c r="F422" s="4"/>
      <c r="G422" s="4"/>
      <c r="H422" s="4"/>
      <c r="I422" s="4"/>
      <c r="J422" s="4"/>
      <c r="K422" s="4"/>
      <c r="L422" s="4"/>
      <c r="M422" s="4"/>
    </row>
    <row r="423" spans="1:13" x14ac:dyDescent="0.2">
      <c r="A423" s="4"/>
      <c r="B423" s="425"/>
      <c r="C423" s="425"/>
      <c r="D423" s="426"/>
      <c r="E423" s="4"/>
      <c r="F423" s="4"/>
      <c r="G423" s="4"/>
      <c r="H423" s="4"/>
      <c r="I423" s="4"/>
      <c r="J423" s="4"/>
      <c r="K423" s="4"/>
      <c r="L423" s="4"/>
      <c r="M423" s="4"/>
    </row>
    <row r="424" spans="1:13" x14ac:dyDescent="0.2">
      <c r="A424" s="4"/>
      <c r="B424" s="425"/>
      <c r="C424" s="425"/>
      <c r="D424" s="426"/>
      <c r="E424" s="4"/>
      <c r="F424" s="4"/>
      <c r="G424" s="4"/>
      <c r="H424" s="4"/>
      <c r="I424" s="4"/>
      <c r="J424" s="4"/>
      <c r="K424" s="4"/>
      <c r="L424" s="4"/>
      <c r="M424" s="4"/>
    </row>
    <row r="425" spans="1:13" x14ac:dyDescent="0.2">
      <c r="A425" s="4"/>
      <c r="B425" s="425"/>
      <c r="C425" s="425"/>
      <c r="D425" s="426"/>
      <c r="E425" s="4"/>
      <c r="F425" s="4"/>
      <c r="G425" s="4"/>
      <c r="H425" s="4"/>
      <c r="I425" s="4"/>
      <c r="J425" s="4"/>
      <c r="K425" s="4"/>
      <c r="L425" s="4"/>
      <c r="M425" s="4"/>
    </row>
    <row r="426" spans="1:13" x14ac:dyDescent="0.2">
      <c r="A426" s="4"/>
      <c r="B426" s="425"/>
      <c r="C426" s="425"/>
      <c r="D426" s="426"/>
      <c r="E426" s="4"/>
      <c r="F426" s="4"/>
      <c r="G426" s="4"/>
      <c r="H426" s="4"/>
      <c r="I426" s="4"/>
      <c r="J426" s="4"/>
      <c r="K426" s="4"/>
      <c r="L426" s="4"/>
      <c r="M426" s="4"/>
    </row>
    <row r="427" spans="1:13" x14ac:dyDescent="0.2">
      <c r="A427" s="4"/>
      <c r="B427" s="425"/>
      <c r="C427" s="425"/>
      <c r="D427" s="426"/>
      <c r="E427" s="4"/>
      <c r="F427" s="4"/>
      <c r="G427" s="4"/>
      <c r="H427" s="4"/>
      <c r="I427" s="4"/>
      <c r="J427" s="4"/>
      <c r="K427" s="4"/>
      <c r="L427" s="4"/>
      <c r="M427" s="4"/>
    </row>
    <row r="428" spans="1:13" x14ac:dyDescent="0.2">
      <c r="A428" s="4"/>
      <c r="B428" s="425"/>
      <c r="C428" s="425"/>
      <c r="D428" s="426"/>
      <c r="E428" s="4"/>
      <c r="F428" s="4"/>
      <c r="G428" s="4"/>
      <c r="H428" s="4"/>
      <c r="I428" s="4"/>
      <c r="J428" s="4"/>
      <c r="K428" s="4"/>
      <c r="L428" s="4"/>
      <c r="M428" s="4"/>
    </row>
    <row r="429" spans="1:13" x14ac:dyDescent="0.2">
      <c r="A429" s="4"/>
      <c r="B429" s="425"/>
      <c r="C429" s="425"/>
      <c r="D429" s="426"/>
      <c r="E429" s="4"/>
      <c r="F429" s="4"/>
      <c r="G429" s="4"/>
      <c r="H429" s="4"/>
      <c r="I429" s="4"/>
      <c r="J429" s="4"/>
      <c r="K429" s="4"/>
      <c r="L429" s="4"/>
      <c r="M429" s="4"/>
    </row>
    <row r="430" spans="1:13" x14ac:dyDescent="0.2">
      <c r="A430" s="4"/>
      <c r="B430" s="425"/>
      <c r="C430" s="425"/>
      <c r="D430" s="426"/>
      <c r="E430" s="4"/>
      <c r="F430" s="4"/>
      <c r="G430" s="4"/>
      <c r="H430" s="4"/>
      <c r="I430" s="4"/>
      <c r="J430" s="4"/>
      <c r="K430" s="4"/>
      <c r="L430" s="4"/>
      <c r="M430" s="4"/>
    </row>
    <row r="431" spans="1:13" x14ac:dyDescent="0.2">
      <c r="A431" s="4"/>
      <c r="B431" s="425"/>
      <c r="C431" s="425"/>
      <c r="D431" s="426"/>
      <c r="E431" s="4"/>
      <c r="F431" s="4"/>
      <c r="G431" s="4"/>
      <c r="H431" s="4"/>
      <c r="I431" s="4"/>
      <c r="J431" s="4"/>
      <c r="K431" s="4"/>
      <c r="L431" s="4"/>
      <c r="M431" s="4"/>
    </row>
    <row r="432" spans="1:13" x14ac:dyDescent="0.2">
      <c r="A432" s="4"/>
      <c r="B432" s="425"/>
      <c r="C432" s="425"/>
      <c r="D432" s="426"/>
      <c r="E432" s="4"/>
      <c r="F432" s="4"/>
      <c r="G432" s="4"/>
      <c r="H432" s="4"/>
      <c r="I432" s="4"/>
      <c r="J432" s="4"/>
      <c r="K432" s="4"/>
      <c r="L432" s="4"/>
      <c r="M432" s="4"/>
    </row>
    <row r="433" spans="1:13" x14ac:dyDescent="0.2">
      <c r="A433" s="4"/>
      <c r="B433" s="425"/>
      <c r="C433" s="425"/>
      <c r="D433" s="426"/>
      <c r="E433" s="4"/>
      <c r="F433" s="4"/>
      <c r="G433" s="4"/>
      <c r="H433" s="4"/>
      <c r="I433" s="4"/>
      <c r="J433" s="4"/>
      <c r="K433" s="4"/>
      <c r="L433" s="4"/>
      <c r="M433" s="4"/>
    </row>
    <row r="434" spans="1:13" x14ac:dyDescent="0.2">
      <c r="A434" s="4"/>
      <c r="B434" s="425"/>
      <c r="C434" s="425"/>
      <c r="D434" s="426"/>
      <c r="E434" s="4"/>
      <c r="F434" s="4"/>
      <c r="G434" s="4"/>
      <c r="H434" s="4"/>
      <c r="I434" s="4"/>
      <c r="J434" s="4"/>
      <c r="K434" s="4"/>
      <c r="L434" s="4"/>
      <c r="M434" s="4"/>
    </row>
    <row r="435" spans="1:13" x14ac:dyDescent="0.2">
      <c r="A435" s="4"/>
      <c r="B435" s="425"/>
      <c r="C435" s="425"/>
      <c r="D435" s="426"/>
      <c r="E435" s="4"/>
      <c r="F435" s="4"/>
      <c r="G435" s="4"/>
      <c r="H435" s="4"/>
      <c r="I435" s="4"/>
      <c r="J435" s="4"/>
      <c r="K435" s="4"/>
      <c r="L435" s="4"/>
      <c r="M435" s="4"/>
    </row>
    <row r="436" spans="1:13" x14ac:dyDescent="0.2">
      <c r="A436" s="4"/>
      <c r="B436" s="425"/>
      <c r="C436" s="425"/>
      <c r="D436" s="426"/>
      <c r="E436" s="4"/>
      <c r="F436" s="4"/>
      <c r="G436" s="4"/>
      <c r="H436" s="4"/>
      <c r="I436" s="4"/>
      <c r="J436" s="4"/>
      <c r="K436" s="4"/>
      <c r="L436" s="4"/>
      <c r="M436" s="4"/>
    </row>
    <row r="437" spans="1:13" x14ac:dyDescent="0.2">
      <c r="A437" s="4"/>
      <c r="B437" s="425"/>
      <c r="C437" s="425"/>
      <c r="D437" s="426"/>
      <c r="E437" s="4"/>
      <c r="F437" s="4"/>
      <c r="G437" s="4"/>
      <c r="H437" s="4"/>
      <c r="I437" s="4"/>
      <c r="J437" s="4"/>
      <c r="K437" s="4"/>
      <c r="L437" s="4"/>
      <c r="M437" s="4"/>
    </row>
    <row r="438" spans="1:13" x14ac:dyDescent="0.2">
      <c r="A438" s="4"/>
      <c r="B438" s="425"/>
      <c r="C438" s="425"/>
      <c r="D438" s="426"/>
      <c r="E438" s="4"/>
      <c r="F438" s="4"/>
      <c r="G438" s="4"/>
      <c r="H438" s="4"/>
      <c r="I438" s="4"/>
      <c r="J438" s="4"/>
      <c r="K438" s="4"/>
      <c r="L438" s="4"/>
      <c r="M438" s="4"/>
    </row>
    <row r="439" spans="1:13" x14ac:dyDescent="0.2">
      <c r="A439" s="4"/>
      <c r="B439" s="425"/>
      <c r="C439" s="425"/>
      <c r="D439" s="426"/>
      <c r="E439" s="4"/>
      <c r="F439" s="4"/>
      <c r="G439" s="4"/>
      <c r="H439" s="4"/>
      <c r="I439" s="4"/>
      <c r="J439" s="4"/>
      <c r="K439" s="4"/>
      <c r="L439" s="4"/>
      <c r="M439" s="4"/>
    </row>
    <row r="440" spans="1:13" x14ac:dyDescent="0.2">
      <c r="A440" s="4"/>
      <c r="B440" s="425"/>
      <c r="C440" s="425"/>
      <c r="D440" s="426"/>
      <c r="E440" s="4"/>
      <c r="F440" s="4"/>
      <c r="G440" s="4"/>
      <c r="H440" s="4"/>
      <c r="I440" s="4"/>
      <c r="J440" s="4"/>
      <c r="K440" s="4"/>
      <c r="L440" s="4"/>
      <c r="M440" s="4"/>
    </row>
    <row r="441" spans="1:13" x14ac:dyDescent="0.2">
      <c r="A441" s="4"/>
      <c r="B441" s="425"/>
      <c r="C441" s="425"/>
      <c r="D441" s="426"/>
      <c r="E441" s="4"/>
      <c r="F441" s="4"/>
      <c r="G441" s="4"/>
      <c r="H441" s="4"/>
      <c r="I441" s="4"/>
      <c r="J441" s="4"/>
      <c r="K441" s="4"/>
      <c r="L441" s="4"/>
      <c r="M441" s="4"/>
    </row>
    <row r="442" spans="1:13" x14ac:dyDescent="0.2">
      <c r="A442" s="4"/>
      <c r="B442" s="425"/>
      <c r="C442" s="425"/>
      <c r="D442" s="426"/>
      <c r="E442" s="4"/>
      <c r="F442" s="4"/>
      <c r="G442" s="4"/>
      <c r="H442" s="4"/>
      <c r="I442" s="4"/>
      <c r="J442" s="4"/>
      <c r="K442" s="4"/>
      <c r="L442" s="4"/>
      <c r="M442" s="4"/>
    </row>
    <row r="443" spans="1:13" x14ac:dyDescent="0.2">
      <c r="A443" s="4"/>
      <c r="B443" s="425"/>
      <c r="C443" s="425"/>
      <c r="D443" s="426"/>
      <c r="E443" s="4"/>
      <c r="F443" s="4"/>
      <c r="G443" s="4"/>
      <c r="H443" s="4"/>
      <c r="I443" s="4"/>
      <c r="J443" s="4"/>
      <c r="K443" s="4"/>
      <c r="L443" s="4"/>
      <c r="M443" s="4"/>
    </row>
    <row r="444" spans="1:13" x14ac:dyDescent="0.2">
      <c r="A444" s="4"/>
      <c r="B444" s="425"/>
      <c r="C444" s="425"/>
      <c r="D444" s="426"/>
      <c r="E444" s="4"/>
      <c r="F444" s="4"/>
      <c r="G444" s="4"/>
      <c r="H444" s="4"/>
      <c r="I444" s="4"/>
      <c r="J444" s="4"/>
      <c r="K444" s="4"/>
      <c r="L444" s="4"/>
      <c r="M444" s="4"/>
    </row>
    <row r="445" spans="1:13" x14ac:dyDescent="0.2">
      <c r="A445" s="4"/>
      <c r="B445" s="425"/>
      <c r="C445" s="425"/>
      <c r="D445" s="426"/>
      <c r="E445" s="4"/>
      <c r="F445" s="4"/>
      <c r="G445" s="4"/>
      <c r="H445" s="4"/>
      <c r="I445" s="4"/>
      <c r="J445" s="4"/>
      <c r="K445" s="4"/>
      <c r="L445" s="4"/>
      <c r="M445" s="4"/>
    </row>
    <row r="446" spans="1:13" x14ac:dyDescent="0.2">
      <c r="A446" s="4"/>
      <c r="B446" s="425"/>
      <c r="C446" s="425"/>
      <c r="D446" s="426"/>
      <c r="E446" s="4"/>
      <c r="F446" s="4"/>
      <c r="G446" s="4"/>
      <c r="H446" s="4"/>
      <c r="I446" s="4"/>
      <c r="J446" s="4"/>
      <c r="K446" s="4"/>
      <c r="L446" s="4"/>
      <c r="M446" s="4"/>
    </row>
    <row r="447" spans="1:13" x14ac:dyDescent="0.2">
      <c r="A447" s="4"/>
      <c r="B447" s="425"/>
      <c r="C447" s="425"/>
      <c r="D447" s="426"/>
      <c r="E447" s="4"/>
      <c r="F447" s="4"/>
      <c r="G447" s="4"/>
      <c r="H447" s="4"/>
      <c r="I447" s="4"/>
      <c r="J447" s="4"/>
      <c r="K447" s="4"/>
      <c r="L447" s="4"/>
      <c r="M447" s="4"/>
    </row>
    <row r="448" spans="1:13" x14ac:dyDescent="0.2">
      <c r="A448" s="4"/>
      <c r="B448" s="425"/>
      <c r="C448" s="425"/>
      <c r="D448" s="426"/>
      <c r="E448" s="4"/>
      <c r="F448" s="4"/>
      <c r="G448" s="4"/>
      <c r="H448" s="4"/>
      <c r="I448" s="4"/>
      <c r="J448" s="4"/>
      <c r="K448" s="4"/>
      <c r="L448" s="4"/>
      <c r="M448" s="4"/>
    </row>
    <row r="449" spans="1:13" x14ac:dyDescent="0.2">
      <c r="A449" s="4"/>
      <c r="B449" s="425"/>
      <c r="C449" s="425"/>
      <c r="D449" s="426"/>
      <c r="E449" s="4"/>
      <c r="F449" s="4"/>
      <c r="G449" s="4"/>
      <c r="H449" s="4"/>
      <c r="I449" s="4"/>
      <c r="J449" s="4"/>
      <c r="K449" s="4"/>
      <c r="L449" s="4"/>
      <c r="M449" s="4"/>
    </row>
    <row r="450" spans="1:13" x14ac:dyDescent="0.2">
      <c r="A450" s="4"/>
      <c r="B450" s="425"/>
      <c r="C450" s="425"/>
      <c r="D450" s="426"/>
      <c r="E450" s="4"/>
      <c r="F450" s="4"/>
      <c r="G450" s="4"/>
      <c r="H450" s="4"/>
      <c r="I450" s="4"/>
      <c r="J450" s="4"/>
      <c r="K450" s="4"/>
      <c r="L450" s="4"/>
      <c r="M450" s="4"/>
    </row>
    <row r="451" spans="1:13" x14ac:dyDescent="0.2">
      <c r="A451" s="4"/>
      <c r="B451" s="425"/>
      <c r="C451" s="425"/>
      <c r="D451" s="426"/>
      <c r="E451" s="4"/>
      <c r="F451" s="4"/>
      <c r="G451" s="4"/>
      <c r="H451" s="4"/>
      <c r="I451" s="4"/>
      <c r="J451" s="4"/>
      <c r="K451" s="4"/>
      <c r="L451" s="4"/>
      <c r="M451" s="4"/>
    </row>
    <row r="452" spans="1:13" x14ac:dyDescent="0.2">
      <c r="A452" s="4"/>
      <c r="B452" s="425"/>
      <c r="C452" s="425"/>
      <c r="D452" s="426"/>
      <c r="E452" s="4"/>
      <c r="F452" s="4"/>
      <c r="G452" s="4"/>
      <c r="H452" s="4"/>
      <c r="I452" s="4"/>
      <c r="J452" s="4"/>
      <c r="K452" s="4"/>
      <c r="L452" s="4"/>
      <c r="M452" s="4"/>
    </row>
    <row r="453" spans="1:13" x14ac:dyDescent="0.2">
      <c r="A453" s="4"/>
      <c r="B453" s="425"/>
      <c r="C453" s="425"/>
      <c r="D453" s="426"/>
      <c r="E453" s="4"/>
      <c r="F453" s="4"/>
      <c r="G453" s="4"/>
      <c r="H453" s="4"/>
      <c r="I453" s="4"/>
      <c r="J453" s="4"/>
      <c r="K453" s="4"/>
      <c r="L453" s="4"/>
      <c r="M453" s="4"/>
    </row>
    <row r="454" spans="1:13" x14ac:dyDescent="0.2">
      <c r="A454" s="4"/>
      <c r="B454" s="425"/>
      <c r="C454" s="425"/>
      <c r="D454" s="426"/>
      <c r="E454" s="4"/>
      <c r="F454" s="4"/>
      <c r="G454" s="4"/>
      <c r="H454" s="4"/>
      <c r="I454" s="4"/>
      <c r="J454" s="4"/>
      <c r="K454" s="4"/>
      <c r="L454" s="4"/>
      <c r="M454" s="4"/>
    </row>
    <row r="455" spans="1:13" x14ac:dyDescent="0.2">
      <c r="A455" s="4"/>
      <c r="B455" s="425"/>
      <c r="C455" s="425"/>
      <c r="D455" s="426"/>
      <c r="E455" s="4"/>
      <c r="F455" s="4"/>
      <c r="G455" s="4"/>
      <c r="H455" s="4"/>
      <c r="I455" s="4"/>
      <c r="J455" s="4"/>
      <c r="K455" s="4"/>
      <c r="L455" s="4"/>
      <c r="M455" s="4"/>
    </row>
    <row r="456" spans="1:13" x14ac:dyDescent="0.2">
      <c r="A456" s="4"/>
      <c r="B456" s="425"/>
      <c r="C456" s="425"/>
      <c r="D456" s="426"/>
      <c r="E456" s="4"/>
      <c r="F456" s="4"/>
      <c r="G456" s="4"/>
      <c r="H456" s="4"/>
      <c r="I456" s="4"/>
      <c r="J456" s="4"/>
      <c r="K456" s="4"/>
      <c r="L456" s="4"/>
      <c r="M456" s="4"/>
    </row>
    <row r="457" spans="1:13" x14ac:dyDescent="0.2">
      <c r="A457" s="4"/>
      <c r="B457" s="425"/>
      <c r="C457" s="425"/>
      <c r="D457" s="426"/>
      <c r="E457" s="4"/>
      <c r="F457" s="4"/>
      <c r="G457" s="4"/>
      <c r="H457" s="4"/>
      <c r="I457" s="4"/>
      <c r="J457" s="4"/>
      <c r="K457" s="4"/>
      <c r="L457" s="4"/>
      <c r="M457" s="4"/>
    </row>
    <row r="458" spans="1:13" x14ac:dyDescent="0.2">
      <c r="A458" s="4"/>
      <c r="B458" s="425"/>
      <c r="C458" s="425"/>
      <c r="D458" s="426"/>
      <c r="E458" s="4"/>
      <c r="F458" s="4"/>
      <c r="G458" s="4"/>
      <c r="H458" s="4"/>
      <c r="I458" s="4"/>
      <c r="J458" s="4"/>
      <c r="K458" s="4"/>
      <c r="L458" s="4"/>
      <c r="M458" s="4"/>
    </row>
    <row r="459" spans="1:13" x14ac:dyDescent="0.2">
      <c r="A459" s="4"/>
      <c r="B459" s="425"/>
      <c r="C459" s="425"/>
      <c r="D459" s="426"/>
      <c r="E459" s="4"/>
      <c r="F459" s="4"/>
      <c r="G459" s="4"/>
      <c r="H459" s="4"/>
      <c r="I459" s="4"/>
      <c r="J459" s="4"/>
      <c r="K459" s="4"/>
      <c r="L459" s="4"/>
      <c r="M459" s="4"/>
    </row>
    <row r="460" spans="1:13" x14ac:dyDescent="0.2">
      <c r="A460" s="4"/>
      <c r="B460" s="425"/>
      <c r="C460" s="425"/>
      <c r="D460" s="426"/>
      <c r="E460" s="4"/>
      <c r="F460" s="4"/>
      <c r="G460" s="4"/>
      <c r="H460" s="4"/>
      <c r="I460" s="4"/>
      <c r="J460" s="4"/>
      <c r="K460" s="4"/>
      <c r="L460" s="4"/>
      <c r="M460" s="4"/>
    </row>
    <row r="461" spans="1:13" x14ac:dyDescent="0.2">
      <c r="A461" s="4"/>
      <c r="B461" s="425"/>
      <c r="C461" s="425"/>
      <c r="D461" s="426"/>
      <c r="E461" s="4"/>
      <c r="F461" s="4"/>
      <c r="G461" s="4"/>
      <c r="H461" s="4"/>
      <c r="I461" s="4"/>
      <c r="J461" s="4"/>
      <c r="K461" s="4"/>
      <c r="L461" s="4"/>
      <c r="M461" s="4"/>
    </row>
    <row r="462" spans="1:13" x14ac:dyDescent="0.2">
      <c r="A462" s="4"/>
      <c r="B462" s="425"/>
      <c r="C462" s="425"/>
      <c r="D462" s="426"/>
      <c r="E462" s="4"/>
      <c r="F462" s="4"/>
      <c r="G462" s="4"/>
      <c r="H462" s="4"/>
      <c r="I462" s="4"/>
      <c r="J462" s="4"/>
      <c r="K462" s="4"/>
      <c r="L462" s="4"/>
      <c r="M462" s="4"/>
    </row>
    <row r="463" spans="1:13" x14ac:dyDescent="0.2">
      <c r="A463" s="4"/>
      <c r="B463" s="425"/>
      <c r="C463" s="425"/>
      <c r="D463" s="426"/>
      <c r="E463" s="4"/>
      <c r="F463" s="4"/>
      <c r="G463" s="4"/>
      <c r="H463" s="4"/>
      <c r="I463" s="4"/>
      <c r="J463" s="4"/>
      <c r="K463" s="4"/>
      <c r="L463" s="4"/>
      <c r="M463" s="4"/>
    </row>
    <row r="464" spans="1:13" x14ac:dyDescent="0.2">
      <c r="A464" s="4"/>
      <c r="B464" s="425"/>
      <c r="C464" s="425"/>
      <c r="D464" s="426"/>
      <c r="E464" s="4"/>
      <c r="F464" s="4"/>
      <c r="G464" s="4"/>
      <c r="H464" s="4"/>
      <c r="I464" s="4"/>
      <c r="J464" s="4"/>
      <c r="K464" s="4"/>
      <c r="L464" s="4"/>
      <c r="M464" s="4"/>
    </row>
    <row r="465" spans="1:13" x14ac:dyDescent="0.2">
      <c r="A465" s="4"/>
      <c r="B465" s="425"/>
      <c r="C465" s="425"/>
      <c r="D465" s="426"/>
      <c r="E465" s="4"/>
      <c r="F465" s="4"/>
      <c r="G465" s="4"/>
      <c r="H465" s="4"/>
      <c r="I465" s="4"/>
      <c r="J465" s="4"/>
      <c r="K465" s="4"/>
      <c r="L465" s="4"/>
      <c r="M465" s="4"/>
    </row>
    <row r="466" spans="1:13" x14ac:dyDescent="0.2">
      <c r="A466" s="4"/>
      <c r="B466" s="425"/>
      <c r="C466" s="425"/>
      <c r="D466" s="426"/>
      <c r="E466" s="4"/>
      <c r="F466" s="4"/>
      <c r="G466" s="4"/>
      <c r="H466" s="4"/>
      <c r="I466" s="4"/>
      <c r="J466" s="4"/>
      <c r="K466" s="4"/>
      <c r="L466" s="4"/>
      <c r="M466" s="4"/>
    </row>
    <row r="467" spans="1:13" x14ac:dyDescent="0.2">
      <c r="A467" s="4"/>
      <c r="B467" s="425"/>
      <c r="C467" s="425"/>
      <c r="D467" s="426"/>
      <c r="E467" s="4"/>
      <c r="F467" s="4"/>
      <c r="G467" s="4"/>
      <c r="H467" s="4"/>
      <c r="I467" s="4"/>
      <c r="J467" s="4"/>
      <c r="K467" s="4"/>
      <c r="L467" s="4"/>
      <c r="M467" s="4"/>
    </row>
    <row r="468" spans="1:13" x14ac:dyDescent="0.2">
      <c r="A468" s="4"/>
      <c r="B468" s="425"/>
      <c r="C468" s="425"/>
      <c r="D468" s="426"/>
      <c r="E468" s="4"/>
      <c r="F468" s="4"/>
      <c r="G468" s="4"/>
      <c r="H468" s="4"/>
      <c r="I468" s="4"/>
      <c r="J468" s="4"/>
      <c r="K468" s="4"/>
      <c r="L468" s="4"/>
      <c r="M468" s="4"/>
    </row>
    <row r="469" spans="1:13" x14ac:dyDescent="0.2">
      <c r="A469" s="4"/>
      <c r="B469" s="425"/>
      <c r="C469" s="425"/>
      <c r="D469" s="426"/>
      <c r="E469" s="4"/>
      <c r="F469" s="4"/>
      <c r="G469" s="4"/>
      <c r="H469" s="4"/>
      <c r="I469" s="4"/>
      <c r="J469" s="4"/>
      <c r="K469" s="4"/>
      <c r="L469" s="4"/>
      <c r="M469" s="4"/>
    </row>
    <row r="470" spans="1:13" x14ac:dyDescent="0.2">
      <c r="A470" s="4"/>
      <c r="B470" s="425"/>
      <c r="C470" s="425"/>
      <c r="D470" s="426"/>
      <c r="E470" s="4"/>
      <c r="F470" s="4"/>
      <c r="G470" s="4"/>
      <c r="H470" s="4"/>
      <c r="I470" s="4"/>
      <c r="J470" s="4"/>
      <c r="K470" s="4"/>
      <c r="L470" s="4"/>
      <c r="M470" s="4"/>
    </row>
    <row r="471" spans="1:13" x14ac:dyDescent="0.2">
      <c r="A471" s="4"/>
      <c r="B471" s="425"/>
      <c r="C471" s="425"/>
      <c r="D471" s="426"/>
      <c r="E471" s="4"/>
      <c r="F471" s="4"/>
      <c r="G471" s="4"/>
      <c r="H471" s="4"/>
      <c r="I471" s="4"/>
      <c r="J471" s="4"/>
      <c r="K471" s="4"/>
      <c r="L471" s="4"/>
      <c r="M471" s="4"/>
    </row>
    <row r="472" spans="1:13" x14ac:dyDescent="0.2">
      <c r="A472" s="4"/>
      <c r="B472" s="425"/>
      <c r="C472" s="425"/>
      <c r="D472" s="426"/>
      <c r="E472" s="4"/>
      <c r="F472" s="4"/>
      <c r="G472" s="4"/>
      <c r="H472" s="4"/>
      <c r="I472" s="4"/>
      <c r="J472" s="4"/>
      <c r="K472" s="4"/>
      <c r="L472" s="4"/>
      <c r="M472" s="4"/>
    </row>
    <row r="473" spans="1:13" x14ac:dyDescent="0.2">
      <c r="A473" s="4"/>
      <c r="B473" s="425"/>
      <c r="C473" s="425"/>
      <c r="D473" s="426"/>
      <c r="E473" s="4"/>
      <c r="F473" s="4"/>
      <c r="G473" s="4"/>
      <c r="H473" s="4"/>
      <c r="I473" s="4"/>
      <c r="J473" s="4"/>
      <c r="K473" s="4"/>
      <c r="L473" s="4"/>
      <c r="M473" s="4"/>
    </row>
    <row r="474" spans="1:13" x14ac:dyDescent="0.2">
      <c r="A474" s="4"/>
      <c r="B474" s="425"/>
      <c r="C474" s="425"/>
      <c r="D474" s="426"/>
      <c r="E474" s="4"/>
      <c r="F474" s="4"/>
      <c r="G474" s="4"/>
      <c r="H474" s="4"/>
      <c r="I474" s="4"/>
      <c r="J474" s="4"/>
      <c r="K474" s="4"/>
      <c r="L474" s="4"/>
      <c r="M474" s="4"/>
    </row>
    <row r="475" spans="1:13" x14ac:dyDescent="0.2">
      <c r="A475" s="4"/>
      <c r="B475" s="425"/>
      <c r="C475" s="425"/>
      <c r="D475" s="426"/>
      <c r="E475" s="4"/>
      <c r="F475" s="4"/>
      <c r="G475" s="4"/>
      <c r="H475" s="4"/>
      <c r="I475" s="4"/>
      <c r="J475" s="4"/>
      <c r="K475" s="4"/>
      <c r="L475" s="4"/>
      <c r="M475" s="4"/>
    </row>
    <row r="476" spans="1:13" x14ac:dyDescent="0.2">
      <c r="A476" s="4"/>
      <c r="B476" s="425"/>
      <c r="C476" s="425"/>
      <c r="D476" s="426"/>
      <c r="E476" s="4"/>
      <c r="F476" s="4"/>
      <c r="G476" s="4"/>
      <c r="H476" s="4"/>
      <c r="I476" s="4"/>
      <c r="J476" s="4"/>
      <c r="K476" s="4"/>
      <c r="L476" s="4"/>
      <c r="M476" s="4"/>
    </row>
    <row r="477" spans="1:13" x14ac:dyDescent="0.2">
      <c r="A477" s="4"/>
      <c r="B477" s="425"/>
      <c r="C477" s="425"/>
      <c r="D477" s="426"/>
      <c r="E477" s="4"/>
      <c r="F477" s="4"/>
      <c r="G477" s="4"/>
      <c r="H477" s="4"/>
      <c r="I477" s="4"/>
      <c r="J477" s="4"/>
      <c r="K477" s="4"/>
      <c r="L477" s="4"/>
      <c r="M477" s="4"/>
    </row>
    <row r="478" spans="1:13" x14ac:dyDescent="0.2">
      <c r="A478" s="4"/>
      <c r="B478" s="425"/>
      <c r="C478" s="425"/>
      <c r="D478" s="426"/>
      <c r="E478" s="4"/>
      <c r="F478" s="4"/>
      <c r="G478" s="4"/>
      <c r="H478" s="4"/>
      <c r="I478" s="4"/>
      <c r="J478" s="4"/>
      <c r="K478" s="4"/>
      <c r="L478" s="4"/>
      <c r="M478" s="4"/>
    </row>
    <row r="479" spans="1:13" x14ac:dyDescent="0.2">
      <c r="A479" s="4"/>
      <c r="B479" s="425"/>
      <c r="C479" s="425"/>
      <c r="D479" s="426"/>
      <c r="E479" s="4"/>
      <c r="F479" s="4"/>
      <c r="G479" s="4"/>
      <c r="H479" s="4"/>
      <c r="I479" s="4"/>
      <c r="J479" s="4"/>
      <c r="K479" s="4"/>
      <c r="L479" s="4"/>
      <c r="M479" s="4"/>
    </row>
    <row r="480" spans="1:13" x14ac:dyDescent="0.2">
      <c r="A480" s="4"/>
      <c r="B480" s="425"/>
      <c r="C480" s="425"/>
      <c r="D480" s="426"/>
      <c r="E480" s="4"/>
      <c r="F480" s="4"/>
      <c r="G480" s="4"/>
      <c r="H480" s="4"/>
      <c r="I480" s="4"/>
      <c r="J480" s="4"/>
      <c r="K480" s="4"/>
      <c r="L480" s="4"/>
      <c r="M480" s="4"/>
    </row>
    <row r="481" spans="1:13" x14ac:dyDescent="0.2">
      <c r="A481" s="4"/>
      <c r="B481" s="425"/>
      <c r="C481" s="425"/>
      <c r="D481" s="426"/>
      <c r="E481" s="4"/>
      <c r="F481" s="4"/>
      <c r="G481" s="4"/>
      <c r="H481" s="4"/>
      <c r="I481" s="4"/>
      <c r="J481" s="4"/>
      <c r="K481" s="4"/>
      <c r="L481" s="4"/>
      <c r="M481" s="4"/>
    </row>
    <row r="482" spans="1:13" x14ac:dyDescent="0.2">
      <c r="A482" s="4"/>
      <c r="B482" s="425"/>
      <c r="C482" s="425"/>
      <c r="D482" s="426"/>
      <c r="E482" s="4"/>
      <c r="F482" s="4"/>
      <c r="G482" s="4"/>
      <c r="H482" s="4"/>
      <c r="I482" s="4"/>
      <c r="J482" s="4"/>
      <c r="K482" s="4"/>
      <c r="L482" s="4"/>
      <c r="M482" s="4"/>
    </row>
    <row r="483" spans="1:13" x14ac:dyDescent="0.2">
      <c r="A483" s="4"/>
      <c r="B483" s="425"/>
      <c r="C483" s="425"/>
      <c r="D483" s="426"/>
      <c r="E483" s="4"/>
      <c r="F483" s="4"/>
      <c r="G483" s="4"/>
      <c r="H483" s="4"/>
      <c r="I483" s="4"/>
      <c r="J483" s="4"/>
      <c r="K483" s="4"/>
      <c r="L483" s="4"/>
      <c r="M483" s="4"/>
    </row>
    <row r="484" spans="1:13" x14ac:dyDescent="0.2">
      <c r="A484" s="4"/>
      <c r="B484" s="425"/>
      <c r="C484" s="425"/>
      <c r="D484" s="426"/>
      <c r="E484" s="4"/>
      <c r="F484" s="4"/>
      <c r="G484" s="4"/>
      <c r="H484" s="4"/>
      <c r="I484" s="4"/>
      <c r="J484" s="4"/>
      <c r="K484" s="4"/>
      <c r="L484" s="4"/>
      <c r="M484" s="4"/>
    </row>
    <row r="485" spans="1:13" x14ac:dyDescent="0.2">
      <c r="A485" s="4"/>
      <c r="B485" s="425"/>
      <c r="C485" s="425"/>
      <c r="D485" s="426"/>
      <c r="E485" s="4"/>
      <c r="F485" s="4"/>
      <c r="G485" s="4"/>
      <c r="H485" s="4"/>
      <c r="I485" s="4"/>
      <c r="J485" s="4"/>
      <c r="K485" s="4"/>
      <c r="L485" s="4"/>
      <c r="M485" s="4"/>
    </row>
    <row r="486" spans="1:13" x14ac:dyDescent="0.2">
      <c r="A486" s="4"/>
      <c r="B486" s="425"/>
      <c r="C486" s="425"/>
      <c r="D486" s="426"/>
      <c r="E486" s="4"/>
      <c r="F486" s="4"/>
      <c r="G486" s="4"/>
      <c r="H486" s="4"/>
      <c r="I486" s="4"/>
      <c r="J486" s="4"/>
      <c r="K486" s="4"/>
      <c r="L486" s="4"/>
      <c r="M486" s="4"/>
    </row>
    <row r="487" spans="1:13" x14ac:dyDescent="0.2">
      <c r="A487" s="4"/>
      <c r="B487" s="425"/>
      <c r="C487" s="425"/>
      <c r="D487" s="426"/>
      <c r="E487" s="4"/>
      <c r="F487" s="4"/>
      <c r="G487" s="4"/>
      <c r="H487" s="4"/>
      <c r="I487" s="4"/>
      <c r="J487" s="4"/>
      <c r="K487" s="4"/>
      <c r="L487" s="4"/>
      <c r="M487" s="4"/>
    </row>
    <row r="488" spans="1:13" x14ac:dyDescent="0.2">
      <c r="A488" s="4"/>
      <c r="B488" s="425"/>
      <c r="C488" s="425"/>
      <c r="D488" s="426"/>
      <c r="E488" s="4"/>
      <c r="F488" s="4"/>
      <c r="G488" s="4"/>
      <c r="H488" s="4"/>
      <c r="I488" s="4"/>
      <c r="J488" s="4"/>
      <c r="K488" s="4"/>
      <c r="L488" s="4"/>
      <c r="M488" s="4"/>
    </row>
    <row r="489" spans="1:13" x14ac:dyDescent="0.2">
      <c r="A489" s="4"/>
      <c r="B489" s="425"/>
      <c r="C489" s="425"/>
      <c r="D489" s="426"/>
      <c r="E489" s="4"/>
      <c r="F489" s="4"/>
      <c r="G489" s="4"/>
      <c r="H489" s="4"/>
      <c r="I489" s="4"/>
      <c r="J489" s="4"/>
      <c r="K489" s="4"/>
      <c r="L489" s="4"/>
      <c r="M489" s="4"/>
    </row>
    <row r="490" spans="1:13" x14ac:dyDescent="0.2">
      <c r="A490" s="4"/>
      <c r="B490" s="425"/>
      <c r="C490" s="425"/>
      <c r="D490" s="426"/>
      <c r="E490" s="4"/>
      <c r="F490" s="4"/>
      <c r="G490" s="4"/>
      <c r="H490" s="4"/>
      <c r="I490" s="4"/>
      <c r="J490" s="4"/>
      <c r="K490" s="4"/>
      <c r="L490" s="4"/>
      <c r="M490" s="4"/>
    </row>
    <row r="491" spans="1:13" x14ac:dyDescent="0.2">
      <c r="A491" s="4"/>
      <c r="B491" s="425"/>
      <c r="C491" s="425"/>
      <c r="D491" s="426"/>
      <c r="E491" s="4"/>
      <c r="F491" s="4"/>
      <c r="G491" s="4"/>
      <c r="H491" s="4"/>
      <c r="I491" s="4"/>
      <c r="J491" s="4"/>
      <c r="K491" s="4"/>
      <c r="L491" s="4"/>
      <c r="M491" s="4"/>
    </row>
    <row r="492" spans="1:13" x14ac:dyDescent="0.2">
      <c r="A492" s="4"/>
      <c r="B492" s="425"/>
      <c r="C492" s="425"/>
      <c r="D492" s="426"/>
      <c r="E492" s="4"/>
      <c r="F492" s="4"/>
      <c r="G492" s="4"/>
      <c r="H492" s="4"/>
      <c r="I492" s="4"/>
      <c r="J492" s="4"/>
      <c r="K492" s="4"/>
      <c r="L492" s="4"/>
      <c r="M492" s="4"/>
    </row>
    <row r="493" spans="1:13" x14ac:dyDescent="0.2">
      <c r="A493" s="4"/>
      <c r="B493" s="425"/>
      <c r="C493" s="425"/>
      <c r="D493" s="426"/>
      <c r="E493" s="4"/>
      <c r="F493" s="4"/>
      <c r="G493" s="4"/>
      <c r="H493" s="4"/>
      <c r="I493" s="4"/>
      <c r="J493" s="4"/>
      <c r="K493" s="4"/>
      <c r="L493" s="4"/>
      <c r="M493" s="4"/>
    </row>
    <row r="494" spans="1:13" x14ac:dyDescent="0.2">
      <c r="A494" s="4"/>
      <c r="B494" s="425"/>
      <c r="C494" s="425"/>
      <c r="D494" s="426"/>
      <c r="E494" s="4"/>
      <c r="F494" s="4"/>
      <c r="G494" s="4"/>
      <c r="H494" s="4"/>
      <c r="I494" s="4"/>
      <c r="J494" s="4"/>
      <c r="K494" s="4"/>
      <c r="L494" s="4"/>
      <c r="M494" s="4"/>
    </row>
    <row r="495" spans="1:13" x14ac:dyDescent="0.2">
      <c r="A495" s="4"/>
      <c r="B495" s="425"/>
      <c r="C495" s="425"/>
      <c r="D495" s="426"/>
      <c r="E495" s="4"/>
      <c r="F495" s="4"/>
      <c r="G495" s="4"/>
      <c r="H495" s="4"/>
      <c r="I495" s="4"/>
      <c r="J495" s="4"/>
      <c r="K495" s="4"/>
      <c r="L495" s="4"/>
      <c r="M495" s="4"/>
    </row>
    <row r="496" spans="1:13" x14ac:dyDescent="0.2">
      <c r="A496" s="4"/>
      <c r="B496" s="425"/>
      <c r="C496" s="425"/>
      <c r="D496" s="426"/>
      <c r="E496" s="4"/>
      <c r="F496" s="4"/>
      <c r="G496" s="4"/>
      <c r="H496" s="4"/>
      <c r="I496" s="4"/>
      <c r="J496" s="4"/>
      <c r="K496" s="4"/>
      <c r="L496" s="4"/>
      <c r="M496" s="4"/>
    </row>
    <row r="497" spans="1:13" x14ac:dyDescent="0.2">
      <c r="A497" s="4"/>
      <c r="B497" s="425"/>
      <c r="C497" s="425"/>
      <c r="D497" s="426"/>
      <c r="E497" s="4"/>
      <c r="F497" s="4"/>
      <c r="G497" s="4"/>
      <c r="H497" s="4"/>
      <c r="I497" s="4"/>
      <c r="J497" s="4"/>
      <c r="K497" s="4"/>
      <c r="L497" s="4"/>
      <c r="M497" s="4"/>
    </row>
    <row r="498" spans="1:13" x14ac:dyDescent="0.2">
      <c r="A498" s="4"/>
      <c r="B498" s="425"/>
      <c r="C498" s="425"/>
      <c r="D498" s="426"/>
      <c r="E498" s="4"/>
      <c r="F498" s="4"/>
      <c r="G498" s="4"/>
      <c r="H498" s="4"/>
      <c r="I498" s="4"/>
      <c r="J498" s="4"/>
      <c r="K498" s="4"/>
      <c r="L498" s="4"/>
      <c r="M498" s="4"/>
    </row>
    <row r="499" spans="1:13" x14ac:dyDescent="0.2">
      <c r="A499" s="4"/>
      <c r="B499" s="425"/>
      <c r="C499" s="425"/>
      <c r="D499" s="426"/>
      <c r="E499" s="4"/>
      <c r="F499" s="4"/>
      <c r="G499" s="4"/>
      <c r="H499" s="4"/>
      <c r="I499" s="4"/>
      <c r="J499" s="4"/>
      <c r="K499" s="4"/>
      <c r="L499" s="4"/>
      <c r="M499" s="4"/>
    </row>
    <row r="500" spans="1:13" x14ac:dyDescent="0.2">
      <c r="A500" s="4"/>
      <c r="B500" s="425"/>
      <c r="C500" s="425"/>
      <c r="D500" s="426"/>
      <c r="E500" s="4"/>
      <c r="F500" s="4"/>
      <c r="G500" s="4"/>
      <c r="H500" s="4"/>
      <c r="I500" s="4"/>
      <c r="J500" s="4"/>
      <c r="K500" s="4"/>
      <c r="L500" s="4"/>
      <c r="M500" s="4"/>
    </row>
    <row r="501" spans="1:13" x14ac:dyDescent="0.2">
      <c r="A501" s="4"/>
      <c r="B501" s="425"/>
      <c r="C501" s="425"/>
      <c r="D501" s="426"/>
      <c r="E501" s="4"/>
      <c r="F501" s="4"/>
      <c r="G501" s="4"/>
      <c r="H501" s="4"/>
      <c r="I501" s="4"/>
      <c r="J501" s="4"/>
      <c r="K501" s="4"/>
      <c r="L501" s="4"/>
      <c r="M501" s="4"/>
    </row>
    <row r="502" spans="1:13" x14ac:dyDescent="0.2">
      <c r="A502" s="4"/>
      <c r="B502" s="425"/>
      <c r="C502" s="425"/>
      <c r="D502" s="426"/>
      <c r="E502" s="4"/>
      <c r="F502" s="4"/>
      <c r="G502" s="4"/>
      <c r="H502" s="4"/>
      <c r="I502" s="4"/>
      <c r="J502" s="4"/>
      <c r="K502" s="4"/>
      <c r="L502" s="4"/>
      <c r="M502" s="4"/>
    </row>
    <row r="503" spans="1:13" x14ac:dyDescent="0.2">
      <c r="A503" s="4"/>
      <c r="B503" s="425"/>
      <c r="C503" s="425"/>
      <c r="D503" s="426"/>
      <c r="E503" s="4"/>
      <c r="F503" s="4"/>
      <c r="G503" s="4"/>
      <c r="H503" s="4"/>
      <c r="I503" s="4"/>
      <c r="J503" s="4"/>
      <c r="K503" s="4"/>
      <c r="L503" s="4"/>
      <c r="M503" s="4"/>
    </row>
    <row r="504" spans="1:13" x14ac:dyDescent="0.2">
      <c r="A504" s="4"/>
      <c r="B504" s="425"/>
      <c r="C504" s="425"/>
      <c r="D504" s="426"/>
      <c r="E504" s="4"/>
      <c r="F504" s="4"/>
      <c r="G504" s="4"/>
      <c r="H504" s="4"/>
      <c r="I504" s="4"/>
      <c r="J504" s="4"/>
      <c r="K504" s="4"/>
      <c r="L504" s="4"/>
      <c r="M504" s="4"/>
    </row>
    <row r="505" spans="1:13" x14ac:dyDescent="0.2">
      <c r="A505" s="4"/>
      <c r="B505" s="425"/>
      <c r="C505" s="425"/>
      <c r="D505" s="426"/>
      <c r="E505" s="4"/>
      <c r="F505" s="4"/>
      <c r="G505" s="4"/>
      <c r="H505" s="4"/>
      <c r="I505" s="4"/>
      <c r="J505" s="4"/>
      <c r="K505" s="4"/>
      <c r="L505" s="4"/>
      <c r="M505" s="4"/>
    </row>
    <row r="506" spans="1:13" x14ac:dyDescent="0.2">
      <c r="A506" s="4"/>
      <c r="B506" s="425"/>
      <c r="C506" s="425"/>
      <c r="D506" s="426"/>
      <c r="E506" s="4"/>
      <c r="F506" s="4"/>
      <c r="G506" s="4"/>
      <c r="H506" s="4"/>
      <c r="I506" s="4"/>
      <c r="J506" s="4"/>
      <c r="K506" s="4"/>
      <c r="L506" s="4"/>
      <c r="M506" s="4"/>
    </row>
    <row r="507" spans="1:13" x14ac:dyDescent="0.2">
      <c r="A507" s="4"/>
      <c r="B507" s="425"/>
      <c r="C507" s="425"/>
      <c r="D507" s="426"/>
      <c r="E507" s="4"/>
      <c r="F507" s="4"/>
      <c r="G507" s="4"/>
      <c r="H507" s="4"/>
      <c r="I507" s="4"/>
      <c r="J507" s="4"/>
      <c r="K507" s="4"/>
      <c r="L507" s="4"/>
      <c r="M507" s="4"/>
    </row>
    <row r="508" spans="1:13" x14ac:dyDescent="0.2">
      <c r="A508" s="4"/>
      <c r="B508" s="425"/>
      <c r="C508" s="425"/>
      <c r="D508" s="426"/>
      <c r="E508" s="4"/>
      <c r="F508" s="4"/>
      <c r="G508" s="4"/>
      <c r="H508" s="4"/>
      <c r="I508" s="4"/>
      <c r="J508" s="4"/>
      <c r="K508" s="4"/>
      <c r="L508" s="4"/>
      <c r="M508" s="4"/>
    </row>
    <row r="509" spans="1:13" x14ac:dyDescent="0.2">
      <c r="A509" s="4"/>
      <c r="B509" s="425"/>
      <c r="C509" s="425"/>
      <c r="D509" s="426"/>
      <c r="E509" s="4"/>
      <c r="F509" s="4"/>
      <c r="G509" s="4"/>
      <c r="H509" s="4"/>
      <c r="I509" s="4"/>
      <c r="J509" s="4"/>
      <c r="K509" s="4"/>
      <c r="L509" s="4"/>
      <c r="M509" s="4"/>
    </row>
    <row r="510" spans="1:13" x14ac:dyDescent="0.2">
      <c r="A510" s="4"/>
      <c r="B510" s="425"/>
      <c r="C510" s="425"/>
      <c r="D510" s="426"/>
      <c r="E510" s="4"/>
      <c r="F510" s="4"/>
      <c r="G510" s="4"/>
      <c r="H510" s="4"/>
      <c r="I510" s="4"/>
      <c r="J510" s="4"/>
      <c r="K510" s="4"/>
      <c r="L510" s="4"/>
      <c r="M510" s="4"/>
    </row>
    <row r="511" spans="1:13" x14ac:dyDescent="0.2">
      <c r="A511" s="4"/>
      <c r="B511" s="425"/>
      <c r="C511" s="425"/>
      <c r="D511" s="426"/>
      <c r="E511" s="4"/>
      <c r="F511" s="4"/>
      <c r="G511" s="4"/>
      <c r="H511" s="4"/>
      <c r="I511" s="4"/>
      <c r="J511" s="4"/>
      <c r="K511" s="4"/>
      <c r="L511" s="4"/>
      <c r="M511" s="4"/>
    </row>
    <row r="512" spans="1:13" x14ac:dyDescent="0.2">
      <c r="A512" s="4"/>
      <c r="B512" s="425"/>
      <c r="C512" s="425"/>
      <c r="D512" s="426"/>
      <c r="E512" s="4"/>
      <c r="F512" s="4"/>
      <c r="G512" s="4"/>
      <c r="H512" s="4"/>
      <c r="I512" s="4"/>
      <c r="J512" s="4"/>
      <c r="K512" s="4"/>
      <c r="L512" s="4"/>
      <c r="M512" s="4"/>
    </row>
    <row r="513" spans="1:13" x14ac:dyDescent="0.2">
      <c r="A513" s="4"/>
      <c r="B513" s="425"/>
      <c r="C513" s="425"/>
      <c r="D513" s="426"/>
      <c r="E513" s="4"/>
      <c r="F513" s="4"/>
      <c r="G513" s="4"/>
      <c r="H513" s="4"/>
      <c r="I513" s="4"/>
      <c r="J513" s="4"/>
      <c r="K513" s="4"/>
      <c r="L513" s="4"/>
      <c r="M513" s="4"/>
    </row>
    <row r="514" spans="1:13" x14ac:dyDescent="0.2">
      <c r="A514" s="4"/>
      <c r="B514" s="425"/>
      <c r="C514" s="425"/>
      <c r="D514" s="426"/>
      <c r="E514" s="4"/>
      <c r="F514" s="4"/>
      <c r="G514" s="4"/>
      <c r="H514" s="4"/>
      <c r="I514" s="4"/>
      <c r="J514" s="4"/>
      <c r="K514" s="4"/>
      <c r="L514" s="4"/>
      <c r="M514" s="4"/>
    </row>
    <row r="515" spans="1:13" x14ac:dyDescent="0.2">
      <c r="A515" s="4"/>
      <c r="B515" s="425"/>
      <c r="C515" s="425"/>
      <c r="D515" s="426"/>
      <c r="E515" s="4"/>
      <c r="F515" s="4"/>
      <c r="G515" s="4"/>
      <c r="H515" s="4"/>
      <c r="I515" s="4"/>
      <c r="J515" s="4"/>
      <c r="K515" s="4"/>
      <c r="L515" s="4"/>
      <c r="M515" s="4"/>
    </row>
    <row r="516" spans="1:13" x14ac:dyDescent="0.2">
      <c r="A516" s="4"/>
      <c r="B516" s="425"/>
      <c r="C516" s="425"/>
      <c r="D516" s="426"/>
      <c r="E516" s="4"/>
      <c r="F516" s="4"/>
      <c r="G516" s="4"/>
      <c r="H516" s="4"/>
      <c r="I516" s="4"/>
      <c r="J516" s="4"/>
      <c r="K516" s="4"/>
      <c r="L516" s="4"/>
      <c r="M516" s="4"/>
    </row>
    <row r="517" spans="1:13" x14ac:dyDescent="0.2">
      <c r="A517" s="4"/>
      <c r="B517" s="425"/>
      <c r="C517" s="425"/>
      <c r="D517" s="426"/>
      <c r="E517" s="4"/>
      <c r="F517" s="4"/>
      <c r="G517" s="4"/>
      <c r="H517" s="4"/>
      <c r="I517" s="4"/>
      <c r="J517" s="4"/>
      <c r="K517" s="4"/>
      <c r="L517" s="4"/>
      <c r="M517" s="4"/>
    </row>
    <row r="518" spans="1:13" x14ac:dyDescent="0.2">
      <c r="A518" s="4"/>
      <c r="B518" s="425"/>
      <c r="C518" s="425"/>
      <c r="D518" s="426"/>
      <c r="E518" s="4"/>
      <c r="F518" s="4"/>
      <c r="G518" s="4"/>
      <c r="H518" s="4"/>
      <c r="I518" s="4"/>
      <c r="J518" s="4"/>
      <c r="K518" s="4"/>
      <c r="L518" s="4"/>
      <c r="M518" s="4"/>
    </row>
    <row r="519" spans="1:13" x14ac:dyDescent="0.2">
      <c r="A519" s="4"/>
      <c r="B519" s="425"/>
      <c r="C519" s="425"/>
      <c r="D519" s="426"/>
      <c r="E519" s="4"/>
      <c r="F519" s="4"/>
      <c r="G519" s="4"/>
      <c r="H519" s="4"/>
      <c r="I519" s="4"/>
      <c r="J519" s="4"/>
      <c r="K519" s="4"/>
      <c r="L519" s="4"/>
      <c r="M519" s="4"/>
    </row>
    <row r="520" spans="1:13" x14ac:dyDescent="0.2">
      <c r="A520" s="4"/>
      <c r="B520" s="425"/>
      <c r="C520" s="425"/>
      <c r="D520" s="426"/>
      <c r="E520" s="4"/>
      <c r="F520" s="4"/>
      <c r="G520" s="4"/>
      <c r="H520" s="4"/>
      <c r="I520" s="4"/>
      <c r="J520" s="4"/>
      <c r="K520" s="4"/>
      <c r="L520" s="4"/>
      <c r="M520" s="4"/>
    </row>
    <row r="521" spans="1:13" x14ac:dyDescent="0.2">
      <c r="A521" s="4"/>
      <c r="B521" s="425"/>
      <c r="C521" s="425"/>
      <c r="D521" s="426"/>
      <c r="E521" s="4"/>
      <c r="F521" s="4"/>
      <c r="G521" s="4"/>
      <c r="H521" s="4"/>
      <c r="I521" s="4"/>
      <c r="J521" s="4"/>
      <c r="K521" s="4"/>
      <c r="L521" s="4"/>
      <c r="M521" s="4"/>
    </row>
    <row r="522" spans="1:13" x14ac:dyDescent="0.2">
      <c r="A522" s="4"/>
      <c r="B522" s="425"/>
      <c r="C522" s="425"/>
      <c r="D522" s="426"/>
      <c r="E522" s="4"/>
      <c r="F522" s="4"/>
      <c r="G522" s="4"/>
      <c r="H522" s="4"/>
      <c r="I522" s="4"/>
      <c r="J522" s="4"/>
      <c r="K522" s="4"/>
      <c r="L522" s="4"/>
      <c r="M522" s="4"/>
    </row>
    <row r="523" spans="1:13" x14ac:dyDescent="0.2">
      <c r="A523" s="4"/>
      <c r="B523" s="425"/>
      <c r="C523" s="425"/>
      <c r="D523" s="426"/>
      <c r="E523" s="4"/>
      <c r="F523" s="4"/>
      <c r="G523" s="4"/>
      <c r="H523" s="4"/>
      <c r="I523" s="4"/>
      <c r="J523" s="4"/>
      <c r="K523" s="4"/>
      <c r="L523" s="4"/>
      <c r="M523" s="4"/>
    </row>
    <row r="524" spans="1:13" x14ac:dyDescent="0.2">
      <c r="A524" s="4"/>
      <c r="B524" s="425"/>
      <c r="C524" s="425"/>
      <c r="D524" s="426"/>
      <c r="E524" s="4"/>
      <c r="F524" s="4"/>
      <c r="G524" s="4"/>
      <c r="H524" s="4"/>
      <c r="I524" s="4"/>
      <c r="J524" s="4"/>
      <c r="K524" s="4"/>
      <c r="L524" s="4"/>
      <c r="M524" s="4"/>
    </row>
    <row r="525" spans="1:13" x14ac:dyDescent="0.2">
      <c r="A525" s="4"/>
      <c r="B525" s="425"/>
      <c r="C525" s="425"/>
      <c r="D525" s="426"/>
      <c r="E525" s="4"/>
      <c r="F525" s="4"/>
      <c r="G525" s="4"/>
      <c r="H525" s="4"/>
      <c r="I525" s="4"/>
      <c r="J525" s="4"/>
      <c r="K525" s="4"/>
      <c r="L525" s="4"/>
      <c r="M525" s="4"/>
    </row>
    <row r="526" spans="1:13" x14ac:dyDescent="0.2">
      <c r="A526" s="4"/>
      <c r="B526" s="425"/>
      <c r="C526" s="425"/>
      <c r="D526" s="426"/>
      <c r="E526" s="4"/>
      <c r="F526" s="4"/>
      <c r="G526" s="4"/>
      <c r="H526" s="4"/>
      <c r="I526" s="4"/>
      <c r="J526" s="4"/>
      <c r="K526" s="4"/>
      <c r="L526" s="4"/>
      <c r="M526" s="4"/>
    </row>
    <row r="527" spans="1:13" x14ac:dyDescent="0.2">
      <c r="A527" s="4"/>
      <c r="B527" s="425"/>
      <c r="C527" s="425"/>
      <c r="D527" s="426"/>
      <c r="E527" s="4"/>
      <c r="F527" s="4"/>
      <c r="G527" s="4"/>
      <c r="H527" s="4"/>
      <c r="I527" s="4"/>
      <c r="J527" s="4"/>
      <c r="K527" s="4"/>
      <c r="L527" s="4"/>
      <c r="M527" s="4"/>
    </row>
    <row r="528" spans="1:13" x14ac:dyDescent="0.2">
      <c r="A528" s="4"/>
      <c r="B528" s="425"/>
      <c r="C528" s="425"/>
      <c r="D528" s="426"/>
      <c r="E528" s="4"/>
      <c r="F528" s="4"/>
      <c r="G528" s="4"/>
      <c r="H528" s="4"/>
      <c r="I528" s="4"/>
      <c r="J528" s="4"/>
      <c r="K528" s="4"/>
      <c r="L528" s="4"/>
      <c r="M528" s="4"/>
    </row>
    <row r="529" spans="1:13" x14ac:dyDescent="0.2">
      <c r="A529" s="4"/>
      <c r="B529" s="425"/>
      <c r="C529" s="425"/>
      <c r="D529" s="426"/>
      <c r="E529" s="4"/>
      <c r="F529" s="4"/>
      <c r="G529" s="4"/>
      <c r="H529" s="4"/>
      <c r="I529" s="4"/>
      <c r="J529" s="4"/>
      <c r="K529" s="4"/>
      <c r="L529" s="4"/>
      <c r="M529" s="4"/>
    </row>
    <row r="530" spans="1:13" x14ac:dyDescent="0.2">
      <c r="A530" s="4"/>
      <c r="B530" s="425"/>
      <c r="C530" s="425"/>
      <c r="D530" s="426"/>
      <c r="E530" s="4"/>
      <c r="F530" s="4"/>
      <c r="G530" s="4"/>
      <c r="H530" s="4"/>
      <c r="I530" s="4"/>
      <c r="J530" s="4"/>
      <c r="K530" s="4"/>
      <c r="L530" s="4"/>
      <c r="M530" s="4"/>
    </row>
    <row r="531" spans="1:13" x14ac:dyDescent="0.2">
      <c r="A531" s="4"/>
      <c r="B531" s="425"/>
      <c r="C531" s="425"/>
      <c r="D531" s="426"/>
      <c r="E531" s="4"/>
      <c r="F531" s="4"/>
      <c r="G531" s="4"/>
      <c r="H531" s="4"/>
      <c r="I531" s="4"/>
      <c r="J531" s="4"/>
      <c r="K531" s="4"/>
      <c r="L531" s="4"/>
      <c r="M531" s="4"/>
    </row>
    <row r="532" spans="1:13" x14ac:dyDescent="0.2">
      <c r="A532" s="4"/>
      <c r="B532" s="425"/>
      <c r="C532" s="425"/>
      <c r="D532" s="426"/>
      <c r="E532" s="4"/>
      <c r="F532" s="4"/>
      <c r="G532" s="4"/>
      <c r="H532" s="4"/>
      <c r="I532" s="4"/>
      <c r="J532" s="4"/>
      <c r="K532" s="4"/>
      <c r="L532" s="4"/>
      <c r="M532" s="4"/>
    </row>
    <row r="533" spans="1:13" x14ac:dyDescent="0.2">
      <c r="A533" s="4"/>
      <c r="B533" s="425"/>
      <c r="C533" s="425"/>
      <c r="D533" s="426"/>
      <c r="E533" s="4"/>
      <c r="F533" s="4"/>
      <c r="G533" s="4"/>
      <c r="H533" s="4"/>
      <c r="I533" s="4"/>
      <c r="J533" s="4"/>
      <c r="K533" s="4"/>
      <c r="L533" s="4"/>
      <c r="M533" s="4"/>
    </row>
    <row r="534" spans="1:13" x14ac:dyDescent="0.2">
      <c r="A534" s="4"/>
      <c r="B534" s="425"/>
      <c r="C534" s="425"/>
      <c r="D534" s="426"/>
      <c r="E534" s="4"/>
      <c r="F534" s="4"/>
      <c r="G534" s="4"/>
      <c r="H534" s="4"/>
      <c r="I534" s="4"/>
      <c r="J534" s="4"/>
      <c r="K534" s="4"/>
      <c r="L534" s="4"/>
      <c r="M534" s="4"/>
    </row>
    <row r="535" spans="1:13" x14ac:dyDescent="0.2">
      <c r="A535" s="4"/>
      <c r="B535" s="425"/>
      <c r="C535" s="425"/>
      <c r="D535" s="426"/>
      <c r="E535" s="4"/>
      <c r="F535" s="4"/>
      <c r="G535" s="4"/>
      <c r="H535" s="4"/>
      <c r="I535" s="4"/>
      <c r="J535" s="4"/>
      <c r="K535" s="4"/>
      <c r="L535" s="4"/>
      <c r="M535" s="4"/>
    </row>
    <row r="536" spans="1:13" x14ac:dyDescent="0.2">
      <c r="A536" s="4"/>
      <c r="B536" s="425"/>
      <c r="C536" s="425"/>
      <c r="D536" s="426"/>
      <c r="E536" s="4"/>
      <c r="F536" s="4"/>
      <c r="G536" s="4"/>
      <c r="H536" s="4"/>
      <c r="I536" s="4"/>
      <c r="J536" s="4"/>
      <c r="K536" s="4"/>
      <c r="L536" s="4"/>
      <c r="M536" s="4"/>
    </row>
    <row r="537" spans="1:13" x14ac:dyDescent="0.2">
      <c r="A537" s="4"/>
      <c r="B537" s="425"/>
      <c r="C537" s="425"/>
      <c r="D537" s="426"/>
      <c r="E537" s="4"/>
      <c r="F537" s="4"/>
      <c r="G537" s="4"/>
      <c r="H537" s="4"/>
      <c r="I537" s="4"/>
      <c r="J537" s="4"/>
      <c r="K537" s="4"/>
      <c r="L537" s="4"/>
      <c r="M537" s="4"/>
    </row>
    <row r="538" spans="1:13" x14ac:dyDescent="0.2">
      <c r="A538" s="4"/>
      <c r="B538" s="425"/>
      <c r="C538" s="425"/>
      <c r="D538" s="426"/>
      <c r="E538" s="4"/>
      <c r="F538" s="4"/>
      <c r="G538" s="4"/>
      <c r="H538" s="4"/>
      <c r="I538" s="4"/>
      <c r="J538" s="4"/>
      <c r="K538" s="4"/>
      <c r="L538" s="4"/>
      <c r="M538" s="4"/>
    </row>
    <row r="539" spans="1:13" x14ac:dyDescent="0.2">
      <c r="A539" s="4"/>
      <c r="B539" s="425"/>
      <c r="C539" s="425"/>
      <c r="D539" s="426"/>
      <c r="E539" s="4"/>
      <c r="F539" s="4"/>
      <c r="G539" s="4"/>
      <c r="H539" s="4"/>
      <c r="I539" s="4"/>
      <c r="J539" s="4"/>
      <c r="K539" s="4"/>
      <c r="L539" s="4"/>
      <c r="M539" s="4"/>
    </row>
    <row r="540" spans="1:13" x14ac:dyDescent="0.2">
      <c r="A540" s="4"/>
      <c r="B540" s="425"/>
      <c r="C540" s="425"/>
      <c r="D540" s="426"/>
      <c r="E540" s="4"/>
      <c r="F540" s="4"/>
      <c r="G540" s="4"/>
      <c r="H540" s="4"/>
      <c r="I540" s="4"/>
      <c r="J540" s="4"/>
      <c r="K540" s="4"/>
      <c r="L540" s="4"/>
      <c r="M540" s="4"/>
    </row>
    <row r="541" spans="1:13" x14ac:dyDescent="0.2">
      <c r="A541" s="4"/>
      <c r="B541" s="425"/>
      <c r="C541" s="425"/>
      <c r="D541" s="426"/>
      <c r="E541" s="4"/>
      <c r="F541" s="4"/>
      <c r="G541" s="4"/>
      <c r="H541" s="4"/>
      <c r="I541" s="4"/>
      <c r="J541" s="4"/>
      <c r="K541" s="4"/>
      <c r="L541" s="4"/>
      <c r="M541" s="4"/>
    </row>
    <row r="542" spans="1:13" x14ac:dyDescent="0.2">
      <c r="A542" s="4"/>
      <c r="B542" s="425"/>
      <c r="C542" s="425"/>
      <c r="D542" s="426"/>
      <c r="E542" s="4"/>
      <c r="F542" s="4"/>
      <c r="G542" s="4"/>
      <c r="H542" s="4"/>
      <c r="I542" s="4"/>
      <c r="J542" s="4"/>
      <c r="K542" s="4"/>
      <c r="L542" s="4"/>
      <c r="M542" s="4"/>
    </row>
    <row r="543" spans="1:13" x14ac:dyDescent="0.2">
      <c r="A543" s="4"/>
      <c r="B543" s="425"/>
      <c r="C543" s="425"/>
      <c r="D543" s="426"/>
      <c r="E543" s="4"/>
      <c r="F543" s="4"/>
      <c r="G543" s="4"/>
      <c r="H543" s="4"/>
      <c r="I543" s="4"/>
      <c r="J543" s="4"/>
      <c r="K543" s="4"/>
      <c r="L543" s="4"/>
      <c r="M543" s="4"/>
    </row>
    <row r="544" spans="1:13" x14ac:dyDescent="0.2">
      <c r="A544" s="4"/>
      <c r="B544" s="425"/>
      <c r="C544" s="425"/>
      <c r="D544" s="426"/>
      <c r="E544" s="4"/>
      <c r="F544" s="4"/>
      <c r="G544" s="4"/>
      <c r="H544" s="4"/>
      <c r="I544" s="4"/>
      <c r="J544" s="4"/>
      <c r="K544" s="4"/>
      <c r="L544" s="4"/>
      <c r="M544" s="4"/>
    </row>
    <row r="545" spans="1:13" x14ac:dyDescent="0.2">
      <c r="A545" s="4"/>
      <c r="B545" s="425"/>
      <c r="C545" s="425"/>
      <c r="D545" s="426"/>
      <c r="E545" s="4"/>
      <c r="F545" s="4"/>
      <c r="G545" s="4"/>
      <c r="H545" s="4"/>
      <c r="I545" s="4"/>
      <c r="J545" s="4"/>
      <c r="K545" s="4"/>
      <c r="L545" s="4"/>
      <c r="M545" s="4"/>
    </row>
    <row r="546" spans="1:13" x14ac:dyDescent="0.2">
      <c r="A546" s="4"/>
      <c r="B546" s="425"/>
      <c r="C546" s="425"/>
      <c r="D546" s="426"/>
      <c r="E546" s="4"/>
      <c r="F546" s="4"/>
      <c r="G546" s="4"/>
      <c r="H546" s="4"/>
      <c r="I546" s="4"/>
      <c r="J546" s="4"/>
      <c r="K546" s="4"/>
      <c r="L546" s="4"/>
      <c r="M546" s="4"/>
    </row>
    <row r="547" spans="1:13" x14ac:dyDescent="0.2">
      <c r="A547" s="4"/>
      <c r="B547" s="425"/>
      <c r="C547" s="425"/>
      <c r="D547" s="426"/>
      <c r="E547" s="4"/>
      <c r="F547" s="4"/>
      <c r="G547" s="4"/>
      <c r="H547" s="4"/>
      <c r="I547" s="4"/>
      <c r="J547" s="4"/>
      <c r="K547" s="4"/>
      <c r="L547" s="4"/>
      <c r="M547" s="4"/>
    </row>
    <row r="548" spans="1:13" x14ac:dyDescent="0.2">
      <c r="A548" s="4"/>
      <c r="B548" s="425"/>
      <c r="C548" s="425"/>
      <c r="D548" s="426"/>
      <c r="E548" s="4"/>
      <c r="F548" s="4"/>
      <c r="G548" s="4"/>
      <c r="H548" s="4"/>
      <c r="I548" s="4"/>
      <c r="J548" s="4"/>
      <c r="K548" s="4"/>
      <c r="L548" s="4"/>
      <c r="M548" s="4"/>
    </row>
    <row r="549" spans="1:13" x14ac:dyDescent="0.2">
      <c r="A549" s="4"/>
      <c r="B549" s="425"/>
      <c r="C549" s="425"/>
      <c r="D549" s="426"/>
      <c r="E549" s="4"/>
      <c r="F549" s="4"/>
      <c r="G549" s="4"/>
      <c r="H549" s="4"/>
      <c r="I549" s="4"/>
      <c r="J549" s="4"/>
      <c r="K549" s="4"/>
      <c r="L549" s="4"/>
      <c r="M549" s="4"/>
    </row>
    <row r="550" spans="1:13" x14ac:dyDescent="0.2">
      <c r="A550" s="4"/>
      <c r="B550" s="425"/>
      <c r="C550" s="425"/>
      <c r="D550" s="426"/>
      <c r="E550" s="4"/>
      <c r="F550" s="4"/>
      <c r="G550" s="4"/>
      <c r="H550" s="4"/>
      <c r="I550" s="4"/>
      <c r="J550" s="4"/>
      <c r="K550" s="4"/>
      <c r="L550" s="4"/>
      <c r="M550" s="4"/>
    </row>
    <row r="551" spans="1:13" x14ac:dyDescent="0.2">
      <c r="A551" s="4"/>
      <c r="B551" s="425"/>
      <c r="C551" s="425"/>
      <c r="D551" s="426"/>
      <c r="E551" s="4"/>
      <c r="F551" s="4"/>
      <c r="G551" s="4"/>
      <c r="H551" s="4"/>
      <c r="I551" s="4"/>
      <c r="J551" s="4"/>
      <c r="K551" s="4"/>
      <c r="L551" s="4"/>
      <c r="M551" s="4"/>
    </row>
    <row r="552" spans="1:13" x14ac:dyDescent="0.2">
      <c r="A552" s="4"/>
      <c r="B552" s="425"/>
      <c r="C552" s="425"/>
      <c r="D552" s="426"/>
      <c r="E552" s="4"/>
      <c r="F552" s="4"/>
      <c r="G552" s="4"/>
      <c r="H552" s="4"/>
      <c r="I552" s="4"/>
      <c r="J552" s="4"/>
      <c r="K552" s="4"/>
      <c r="L552" s="4"/>
      <c r="M552" s="4"/>
    </row>
    <row r="553" spans="1:13" x14ac:dyDescent="0.2">
      <c r="A553" s="4"/>
      <c r="B553" s="425"/>
      <c r="C553" s="425"/>
      <c r="D553" s="426"/>
      <c r="E553" s="4"/>
      <c r="F553" s="4"/>
      <c r="G553" s="4"/>
      <c r="H553" s="4"/>
      <c r="I553" s="4"/>
      <c r="J553" s="4"/>
      <c r="K553" s="4"/>
      <c r="L553" s="4"/>
      <c r="M553" s="4"/>
    </row>
    <row r="554" spans="1:13" x14ac:dyDescent="0.2">
      <c r="A554" s="4"/>
      <c r="B554" s="425"/>
      <c r="C554" s="425"/>
      <c r="D554" s="426"/>
      <c r="E554" s="4"/>
      <c r="F554" s="4"/>
      <c r="G554" s="4"/>
      <c r="H554" s="4"/>
      <c r="I554" s="4"/>
      <c r="J554" s="4"/>
      <c r="K554" s="4"/>
      <c r="L554" s="4"/>
      <c r="M554" s="4"/>
    </row>
    <row r="555" spans="1:13" x14ac:dyDescent="0.2">
      <c r="A555" s="4"/>
      <c r="B555" s="425"/>
      <c r="C555" s="425"/>
      <c r="D555" s="426"/>
      <c r="E555" s="4"/>
      <c r="F555" s="4"/>
      <c r="G555" s="4"/>
      <c r="H555" s="4"/>
      <c r="I555" s="4"/>
      <c r="J555" s="4"/>
      <c r="K555" s="4"/>
      <c r="L555" s="4"/>
      <c r="M555" s="4"/>
    </row>
    <row r="556" spans="1:13" x14ac:dyDescent="0.2">
      <c r="A556" s="4"/>
      <c r="B556" s="425"/>
      <c r="C556" s="425"/>
      <c r="D556" s="426"/>
      <c r="E556" s="4"/>
      <c r="F556" s="4"/>
      <c r="G556" s="4"/>
      <c r="H556" s="4"/>
      <c r="I556" s="4"/>
      <c r="J556" s="4"/>
      <c r="K556" s="4"/>
      <c r="L556" s="4"/>
      <c r="M556" s="4"/>
    </row>
    <row r="557" spans="1:13" x14ac:dyDescent="0.2">
      <c r="A557" s="4"/>
      <c r="B557" s="425"/>
      <c r="C557" s="425"/>
      <c r="D557" s="426"/>
      <c r="E557" s="4"/>
      <c r="F557" s="4"/>
      <c r="G557" s="4"/>
      <c r="H557" s="4"/>
      <c r="I557" s="4"/>
      <c r="J557" s="4"/>
      <c r="K557" s="4"/>
      <c r="L557" s="4"/>
      <c r="M557" s="4"/>
    </row>
    <row r="558" spans="1:13" x14ac:dyDescent="0.2">
      <c r="A558" s="4"/>
      <c r="B558" s="425"/>
      <c r="C558" s="425"/>
      <c r="D558" s="426"/>
      <c r="E558" s="4"/>
      <c r="F558" s="4"/>
      <c r="G558" s="4"/>
      <c r="H558" s="4"/>
      <c r="I558" s="4"/>
      <c r="J558" s="4"/>
      <c r="K558" s="4"/>
      <c r="L558" s="4"/>
      <c r="M558" s="4"/>
    </row>
    <row r="559" spans="1:13" x14ac:dyDescent="0.2">
      <c r="A559" s="4"/>
      <c r="B559" s="425"/>
      <c r="C559" s="425"/>
      <c r="D559" s="426"/>
      <c r="E559" s="4"/>
      <c r="F559" s="4"/>
      <c r="G559" s="4"/>
      <c r="H559" s="4"/>
      <c r="I559" s="4"/>
      <c r="J559" s="4"/>
      <c r="K559" s="4"/>
      <c r="L559" s="4"/>
      <c r="M559" s="4"/>
    </row>
    <row r="560" spans="1:13" x14ac:dyDescent="0.2">
      <c r="A560" s="4"/>
      <c r="B560" s="425"/>
      <c r="C560" s="425"/>
      <c r="D560" s="426"/>
      <c r="E560" s="4"/>
      <c r="F560" s="4"/>
      <c r="G560" s="4"/>
      <c r="H560" s="4"/>
      <c r="I560" s="4"/>
      <c r="J560" s="4"/>
      <c r="K560" s="4"/>
      <c r="L560" s="4"/>
      <c r="M560" s="4"/>
    </row>
    <row r="561" spans="1:13" x14ac:dyDescent="0.2">
      <c r="A561" s="4"/>
      <c r="B561" s="425"/>
      <c r="C561" s="425"/>
      <c r="D561" s="426"/>
      <c r="E561" s="4"/>
      <c r="F561" s="4"/>
      <c r="G561" s="4"/>
      <c r="H561" s="4"/>
      <c r="I561" s="4"/>
      <c r="J561" s="4"/>
      <c r="K561" s="4"/>
      <c r="L561" s="4"/>
      <c r="M561" s="4"/>
    </row>
    <row r="562" spans="1:13" x14ac:dyDescent="0.2">
      <c r="A562" s="4"/>
      <c r="B562" s="425"/>
      <c r="C562" s="425"/>
      <c r="D562" s="426"/>
      <c r="E562" s="4"/>
      <c r="F562" s="4"/>
      <c r="G562" s="4"/>
      <c r="H562" s="4"/>
      <c r="I562" s="4"/>
      <c r="J562" s="4"/>
      <c r="K562" s="4"/>
      <c r="L562" s="4"/>
      <c r="M562" s="4"/>
    </row>
    <row r="563" spans="1:13" x14ac:dyDescent="0.2">
      <c r="A563" s="4"/>
      <c r="B563" s="425"/>
      <c r="C563" s="425"/>
      <c r="D563" s="426"/>
      <c r="E563" s="4"/>
      <c r="F563" s="4"/>
      <c r="G563" s="4"/>
      <c r="H563" s="4"/>
      <c r="I563" s="4"/>
      <c r="J563" s="4"/>
      <c r="K563" s="4"/>
      <c r="L563" s="4"/>
      <c r="M563" s="4"/>
    </row>
    <row r="564" spans="1:13" x14ac:dyDescent="0.2">
      <c r="A564" s="4"/>
      <c r="B564" s="425"/>
      <c r="C564" s="425"/>
      <c r="D564" s="426"/>
      <c r="E564" s="4"/>
      <c r="F564" s="4"/>
      <c r="G564" s="4"/>
      <c r="H564" s="4"/>
      <c r="I564" s="4"/>
      <c r="J564" s="4"/>
      <c r="K564" s="4"/>
      <c r="L564" s="4"/>
      <c r="M564" s="4"/>
    </row>
    <row r="565" spans="1:13" x14ac:dyDescent="0.2">
      <c r="A565" s="4"/>
      <c r="B565" s="425"/>
      <c r="C565" s="425"/>
      <c r="D565" s="426"/>
      <c r="E565" s="4"/>
      <c r="F565" s="4"/>
      <c r="G565" s="4"/>
      <c r="H565" s="4"/>
      <c r="I565" s="4"/>
      <c r="J565" s="4"/>
      <c r="K565" s="4"/>
      <c r="L565" s="4"/>
      <c r="M565" s="4"/>
    </row>
    <row r="566" spans="1:13" x14ac:dyDescent="0.2">
      <c r="A566" s="4"/>
      <c r="B566" s="425"/>
      <c r="C566" s="425"/>
      <c r="D566" s="426"/>
      <c r="E566" s="4"/>
      <c r="F566" s="4"/>
      <c r="G566" s="4"/>
      <c r="H566" s="4"/>
      <c r="I566" s="4"/>
      <c r="J566" s="4"/>
      <c r="K566" s="4"/>
      <c r="L566" s="4"/>
      <c r="M566" s="4"/>
    </row>
    <row r="567" spans="1:13" x14ac:dyDescent="0.2">
      <c r="A567" s="4"/>
      <c r="B567" s="425"/>
      <c r="C567" s="425"/>
      <c r="D567" s="426"/>
      <c r="E567" s="4"/>
      <c r="F567" s="4"/>
      <c r="G567" s="4"/>
      <c r="H567" s="4"/>
      <c r="I567" s="4"/>
      <c r="J567" s="4"/>
      <c r="K567" s="4"/>
      <c r="L567" s="4"/>
      <c r="M567" s="4"/>
    </row>
    <row r="568" spans="1:13" x14ac:dyDescent="0.2">
      <c r="A568" s="4"/>
      <c r="B568" s="425"/>
      <c r="C568" s="425"/>
      <c r="D568" s="426"/>
      <c r="E568" s="4"/>
      <c r="F568" s="4"/>
      <c r="G568" s="4"/>
      <c r="H568" s="4"/>
      <c r="I568" s="4"/>
      <c r="J568" s="4"/>
      <c r="K568" s="4"/>
      <c r="L568" s="4"/>
      <c r="M568" s="4"/>
    </row>
    <row r="569" spans="1:13" x14ac:dyDescent="0.2">
      <c r="A569" s="4"/>
      <c r="B569" s="425"/>
      <c r="C569" s="425"/>
      <c r="D569" s="426"/>
      <c r="E569" s="4"/>
      <c r="F569" s="4"/>
      <c r="G569" s="4"/>
      <c r="H569" s="4"/>
      <c r="I569" s="4"/>
      <c r="J569" s="4"/>
      <c r="K569" s="4"/>
      <c r="L569" s="4"/>
      <c r="M569" s="4"/>
    </row>
    <row r="570" spans="1:13" x14ac:dyDescent="0.2">
      <c r="A570" s="4"/>
      <c r="B570" s="425"/>
      <c r="C570" s="425"/>
      <c r="D570" s="426"/>
      <c r="E570" s="4"/>
      <c r="F570" s="4"/>
      <c r="G570" s="4"/>
      <c r="H570" s="4"/>
      <c r="I570" s="4"/>
      <c r="J570" s="4"/>
      <c r="K570" s="4"/>
      <c r="L570" s="4"/>
      <c r="M570" s="4"/>
    </row>
    <row r="571" spans="1:13" x14ac:dyDescent="0.2">
      <c r="A571" s="4"/>
      <c r="B571" s="425"/>
      <c r="C571" s="425"/>
      <c r="D571" s="426"/>
      <c r="E571" s="4"/>
      <c r="F571" s="4"/>
      <c r="G571" s="4"/>
      <c r="H571" s="4"/>
      <c r="I571" s="4"/>
      <c r="J571" s="4"/>
      <c r="K571" s="4"/>
      <c r="L571" s="4"/>
      <c r="M571" s="4"/>
    </row>
    <row r="572" spans="1:13" x14ac:dyDescent="0.2">
      <c r="A572" s="4"/>
      <c r="B572" s="425"/>
      <c r="C572" s="425"/>
      <c r="D572" s="426"/>
      <c r="E572" s="4"/>
      <c r="F572" s="4"/>
      <c r="G572" s="4"/>
      <c r="H572" s="4"/>
      <c r="I572" s="4"/>
      <c r="J572" s="4"/>
      <c r="K572" s="4"/>
      <c r="L572" s="4"/>
      <c r="M572" s="4"/>
    </row>
    <row r="573" spans="1:13" x14ac:dyDescent="0.2">
      <c r="A573" s="4"/>
      <c r="B573" s="425"/>
      <c r="C573" s="425"/>
      <c r="D573" s="426"/>
      <c r="E573" s="4"/>
      <c r="F573" s="4"/>
      <c r="G573" s="4"/>
      <c r="H573" s="4"/>
      <c r="I573" s="4"/>
      <c r="J573" s="4"/>
      <c r="K573" s="4"/>
      <c r="L573" s="4"/>
      <c r="M573" s="4"/>
    </row>
    <row r="574" spans="1:13" x14ac:dyDescent="0.2">
      <c r="A574" s="4"/>
      <c r="B574" s="425"/>
      <c r="C574" s="425"/>
      <c r="D574" s="426"/>
      <c r="E574" s="4"/>
      <c r="F574" s="4"/>
      <c r="G574" s="4"/>
      <c r="H574" s="4"/>
      <c r="I574" s="4"/>
      <c r="J574" s="4"/>
      <c r="K574" s="4"/>
      <c r="L574" s="4"/>
      <c r="M574" s="4"/>
    </row>
    <row r="575" spans="1:13" x14ac:dyDescent="0.2">
      <c r="A575" s="4"/>
      <c r="B575" s="425"/>
      <c r="C575" s="425"/>
      <c r="D575" s="426"/>
      <c r="E575" s="4"/>
      <c r="F575" s="4"/>
      <c r="G575" s="4"/>
      <c r="H575" s="4"/>
      <c r="I575" s="4"/>
      <c r="J575" s="4"/>
      <c r="K575" s="4"/>
      <c r="L575" s="4"/>
      <c r="M575" s="4"/>
    </row>
    <row r="576" spans="1:13" x14ac:dyDescent="0.2">
      <c r="A576" s="4"/>
      <c r="B576" s="425"/>
      <c r="C576" s="425"/>
      <c r="D576" s="426"/>
      <c r="E576" s="4"/>
      <c r="F576" s="4"/>
      <c r="G576" s="4"/>
      <c r="H576" s="4"/>
      <c r="I576" s="4"/>
      <c r="J576" s="4"/>
      <c r="K576" s="4"/>
      <c r="L576" s="4"/>
      <c r="M576" s="4"/>
    </row>
    <row r="577" spans="1:13" x14ac:dyDescent="0.2">
      <c r="A577" s="4"/>
      <c r="B577" s="425"/>
      <c r="C577" s="425"/>
      <c r="D577" s="426"/>
      <c r="E577" s="4"/>
      <c r="F577" s="4"/>
      <c r="G577" s="4"/>
      <c r="H577" s="4"/>
      <c r="I577" s="4"/>
      <c r="J577" s="4"/>
      <c r="K577" s="4"/>
      <c r="L577" s="4"/>
      <c r="M577" s="4"/>
    </row>
    <row r="578" spans="1:13" x14ac:dyDescent="0.2">
      <c r="A578" s="4"/>
      <c r="B578" s="425"/>
      <c r="C578" s="425"/>
      <c r="D578" s="426"/>
      <c r="E578" s="4"/>
      <c r="F578" s="4"/>
      <c r="G578" s="4"/>
      <c r="H578" s="4"/>
      <c r="I578" s="4"/>
      <c r="J578" s="4"/>
      <c r="K578" s="4"/>
      <c r="L578" s="4"/>
      <c r="M578" s="4"/>
    </row>
    <row r="579" spans="1:13" x14ac:dyDescent="0.2">
      <c r="A579" s="4"/>
      <c r="B579" s="425"/>
      <c r="C579" s="425"/>
      <c r="D579" s="426"/>
      <c r="E579" s="4"/>
      <c r="F579" s="4"/>
      <c r="G579" s="4"/>
      <c r="H579" s="4"/>
      <c r="I579" s="4"/>
      <c r="J579" s="4"/>
      <c r="K579" s="4"/>
      <c r="L579" s="4"/>
      <c r="M579" s="4"/>
    </row>
    <row r="580" spans="1:13" x14ac:dyDescent="0.2">
      <c r="A580" s="4"/>
      <c r="B580" s="425"/>
      <c r="C580" s="425"/>
      <c r="D580" s="426"/>
      <c r="E580" s="4"/>
      <c r="F580" s="4"/>
      <c r="G580" s="4"/>
      <c r="H580" s="4"/>
      <c r="I580" s="4"/>
      <c r="J580" s="4"/>
      <c r="K580" s="4"/>
      <c r="L580" s="4"/>
      <c r="M580" s="4"/>
    </row>
    <row r="581" spans="1:13" x14ac:dyDescent="0.2">
      <c r="A581" s="4"/>
      <c r="B581" s="425"/>
      <c r="C581" s="425"/>
      <c r="D581" s="426"/>
      <c r="E581" s="4"/>
      <c r="F581" s="4"/>
      <c r="G581" s="4"/>
      <c r="H581" s="4"/>
      <c r="I581" s="4"/>
      <c r="J581" s="4"/>
      <c r="K581" s="4"/>
      <c r="L581" s="4"/>
      <c r="M581" s="4"/>
    </row>
    <row r="582" spans="1:13" x14ac:dyDescent="0.2">
      <c r="A582" s="4"/>
      <c r="B582" s="425"/>
      <c r="C582" s="425"/>
      <c r="D582" s="426"/>
      <c r="E582" s="4"/>
      <c r="F582" s="4"/>
      <c r="G582" s="4"/>
      <c r="H582" s="4"/>
      <c r="I582" s="4"/>
      <c r="J582" s="4"/>
      <c r="K582" s="4"/>
      <c r="L582" s="4"/>
      <c r="M582" s="4"/>
    </row>
    <row r="583" spans="1:13" x14ac:dyDescent="0.2">
      <c r="A583" s="4"/>
      <c r="B583" s="425"/>
      <c r="C583" s="425"/>
      <c r="D583" s="426"/>
      <c r="E583" s="4"/>
      <c r="F583" s="4"/>
      <c r="G583" s="4"/>
      <c r="H583" s="4"/>
      <c r="I583" s="4"/>
      <c r="J583" s="4"/>
      <c r="K583" s="4"/>
      <c r="L583" s="4"/>
      <c r="M583" s="4"/>
    </row>
    <row r="584" spans="1:13" x14ac:dyDescent="0.2">
      <c r="A584" s="4"/>
      <c r="B584" s="425"/>
      <c r="C584" s="425"/>
      <c r="D584" s="426"/>
      <c r="E584" s="4"/>
      <c r="F584" s="4"/>
      <c r="G584" s="4"/>
      <c r="H584" s="4"/>
      <c r="I584" s="4"/>
      <c r="J584" s="4"/>
      <c r="K584" s="4"/>
      <c r="L584" s="4"/>
      <c r="M584" s="4"/>
    </row>
    <row r="585" spans="1:13" x14ac:dyDescent="0.2">
      <c r="A585" s="4"/>
      <c r="B585" s="425"/>
      <c r="C585" s="425"/>
      <c r="D585" s="426"/>
      <c r="E585" s="4"/>
      <c r="F585" s="4"/>
      <c r="G585" s="4"/>
      <c r="H585" s="4"/>
      <c r="I585" s="4"/>
      <c r="J585" s="4"/>
      <c r="K585" s="4"/>
      <c r="L585" s="4"/>
      <c r="M585" s="4"/>
    </row>
    <row r="586" spans="1:13" x14ac:dyDescent="0.2">
      <c r="A586" s="4"/>
      <c r="B586" s="425"/>
      <c r="C586" s="425"/>
      <c r="D586" s="426"/>
      <c r="E586" s="4"/>
      <c r="F586" s="4"/>
      <c r="G586" s="4"/>
      <c r="H586" s="4"/>
      <c r="I586" s="4"/>
      <c r="J586" s="4"/>
      <c r="K586" s="4"/>
      <c r="L586" s="4"/>
      <c r="M586" s="4"/>
    </row>
    <row r="587" spans="1:13" x14ac:dyDescent="0.2">
      <c r="A587" s="4"/>
      <c r="B587" s="425"/>
      <c r="C587" s="425"/>
      <c r="D587" s="426"/>
      <c r="E587" s="4"/>
      <c r="F587" s="4"/>
      <c r="G587" s="4"/>
      <c r="H587" s="4"/>
      <c r="I587" s="4"/>
      <c r="J587" s="4"/>
      <c r="K587" s="4"/>
      <c r="L587" s="4"/>
      <c r="M587" s="4"/>
    </row>
    <row r="588" spans="1:13" x14ac:dyDescent="0.2">
      <c r="A588" s="4"/>
      <c r="B588" s="425"/>
      <c r="C588" s="425"/>
      <c r="D588" s="426"/>
      <c r="E588" s="4"/>
      <c r="F588" s="4"/>
      <c r="G588" s="4"/>
      <c r="H588" s="4"/>
      <c r="I588" s="4"/>
      <c r="J588" s="4"/>
      <c r="K588" s="4"/>
      <c r="L588" s="4"/>
      <c r="M588" s="4"/>
    </row>
    <row r="589" spans="1:13" x14ac:dyDescent="0.2">
      <c r="A589" s="4"/>
      <c r="B589" s="425"/>
      <c r="C589" s="425"/>
      <c r="D589" s="426"/>
      <c r="E589" s="4"/>
      <c r="F589" s="4"/>
      <c r="G589" s="4"/>
      <c r="H589" s="4"/>
      <c r="I589" s="4"/>
      <c r="J589" s="4"/>
      <c r="K589" s="4"/>
      <c r="L589" s="4"/>
      <c r="M589" s="4"/>
    </row>
    <row r="590" spans="1:13" x14ac:dyDescent="0.2">
      <c r="A590" s="4"/>
      <c r="B590" s="425"/>
      <c r="C590" s="425"/>
      <c r="D590" s="426"/>
      <c r="E590" s="4"/>
      <c r="F590" s="4"/>
      <c r="G590" s="4"/>
      <c r="H590" s="4"/>
      <c r="I590" s="4"/>
      <c r="J590" s="4"/>
      <c r="K590" s="4"/>
      <c r="L590" s="4"/>
      <c r="M590" s="4"/>
    </row>
    <row r="591" spans="1:13" x14ac:dyDescent="0.2">
      <c r="A591" s="4"/>
      <c r="B591" s="425"/>
      <c r="C591" s="425"/>
      <c r="D591" s="426"/>
      <c r="E591" s="4"/>
      <c r="F591" s="4"/>
      <c r="G591" s="4"/>
      <c r="H591" s="4"/>
      <c r="I591" s="4"/>
      <c r="J591" s="4"/>
      <c r="K591" s="4"/>
      <c r="L591" s="4"/>
      <c r="M591" s="4"/>
    </row>
    <row r="592" spans="1:13" x14ac:dyDescent="0.2">
      <c r="A592" s="4"/>
      <c r="B592" s="425"/>
      <c r="C592" s="425"/>
      <c r="D592" s="426"/>
      <c r="E592" s="4"/>
      <c r="F592" s="4"/>
      <c r="G592" s="4"/>
      <c r="H592" s="4"/>
      <c r="I592" s="4"/>
      <c r="J592" s="4"/>
      <c r="K592" s="4"/>
      <c r="L592" s="4"/>
      <c r="M592" s="4"/>
    </row>
    <row r="593" spans="1:13" x14ac:dyDescent="0.2">
      <c r="A593" s="4"/>
      <c r="B593" s="425"/>
      <c r="C593" s="425"/>
      <c r="D593" s="426"/>
      <c r="E593" s="4"/>
      <c r="F593" s="4"/>
      <c r="G593" s="4"/>
      <c r="H593" s="4"/>
      <c r="I593" s="4"/>
      <c r="J593" s="4"/>
      <c r="K593" s="4"/>
      <c r="L593" s="4"/>
      <c r="M593" s="4"/>
    </row>
    <row r="594" spans="1:13" x14ac:dyDescent="0.2">
      <c r="A594" s="4"/>
      <c r="B594" s="425"/>
      <c r="C594" s="425"/>
      <c r="D594" s="426"/>
      <c r="E594" s="4"/>
      <c r="F594" s="4"/>
      <c r="G594" s="4"/>
      <c r="H594" s="4"/>
      <c r="I594" s="4"/>
      <c r="J594" s="4"/>
      <c r="K594" s="4"/>
      <c r="L594" s="4"/>
      <c r="M594" s="4"/>
    </row>
    <row r="595" spans="1:13" x14ac:dyDescent="0.2">
      <c r="A595" s="4"/>
      <c r="B595" s="425"/>
      <c r="C595" s="425"/>
      <c r="D595" s="426"/>
      <c r="E595" s="4"/>
      <c r="F595" s="4"/>
      <c r="G595" s="4"/>
      <c r="H595" s="4"/>
      <c r="I595" s="4"/>
      <c r="J595" s="4"/>
      <c r="K595" s="4"/>
      <c r="L595" s="4"/>
      <c r="M595" s="4"/>
    </row>
    <row r="596" spans="1:13" x14ac:dyDescent="0.2">
      <c r="A596" s="4"/>
      <c r="B596" s="425"/>
      <c r="C596" s="425"/>
      <c r="D596" s="426"/>
      <c r="E596" s="4"/>
      <c r="F596" s="4"/>
      <c r="G596" s="4"/>
      <c r="H596" s="4"/>
      <c r="I596" s="4"/>
      <c r="J596" s="4"/>
      <c r="K596" s="4"/>
      <c r="L596" s="4"/>
      <c r="M596" s="4"/>
    </row>
    <row r="597" spans="1:13" x14ac:dyDescent="0.2">
      <c r="A597" s="4"/>
      <c r="B597" s="425"/>
      <c r="C597" s="425"/>
      <c r="D597" s="426"/>
      <c r="E597" s="4"/>
      <c r="F597" s="4"/>
      <c r="G597" s="4"/>
      <c r="H597" s="4"/>
      <c r="I597" s="4"/>
      <c r="J597" s="4"/>
      <c r="K597" s="4"/>
      <c r="L597" s="4"/>
      <c r="M597" s="4"/>
    </row>
    <row r="598" spans="1:13" x14ac:dyDescent="0.2">
      <c r="A598" s="4"/>
      <c r="B598" s="425"/>
      <c r="C598" s="425"/>
      <c r="D598" s="426"/>
      <c r="E598" s="4"/>
      <c r="F598" s="4"/>
      <c r="G598" s="4"/>
      <c r="H598" s="4"/>
      <c r="I598" s="4"/>
      <c r="J598" s="4"/>
      <c r="K598" s="4"/>
      <c r="L598" s="4"/>
      <c r="M598" s="4"/>
    </row>
    <row r="599" spans="1:13" x14ac:dyDescent="0.2">
      <c r="A599" s="4"/>
      <c r="B599" s="425"/>
      <c r="C599" s="425"/>
      <c r="D599" s="426"/>
      <c r="E599" s="4"/>
      <c r="F599" s="4"/>
      <c r="G599" s="4"/>
      <c r="H599" s="4"/>
      <c r="I599" s="4"/>
      <c r="J599" s="4"/>
      <c r="K599" s="4"/>
      <c r="L599" s="4"/>
      <c r="M599" s="4"/>
    </row>
    <row r="600" spans="1:13" x14ac:dyDescent="0.2">
      <c r="A600" s="4"/>
      <c r="B600" s="425"/>
      <c r="C600" s="425"/>
      <c r="D600" s="426"/>
      <c r="E600" s="4"/>
      <c r="F600" s="4"/>
      <c r="G600" s="4"/>
      <c r="H600" s="4"/>
      <c r="I600" s="4"/>
      <c r="J600" s="4"/>
      <c r="K600" s="4"/>
      <c r="L600" s="4"/>
      <c r="M600" s="4"/>
    </row>
    <row r="601" spans="1:13" x14ac:dyDescent="0.2">
      <c r="A601" s="4"/>
      <c r="B601" s="425"/>
      <c r="C601" s="425"/>
      <c r="D601" s="426"/>
      <c r="E601" s="4"/>
      <c r="F601" s="4"/>
      <c r="G601" s="4"/>
      <c r="H601" s="4"/>
      <c r="I601" s="4"/>
      <c r="J601" s="4"/>
      <c r="K601" s="4"/>
      <c r="L601" s="4"/>
      <c r="M601" s="4"/>
    </row>
    <row r="602" spans="1:13" x14ac:dyDescent="0.2">
      <c r="A602" s="4"/>
      <c r="B602" s="425"/>
      <c r="C602" s="425"/>
      <c r="D602" s="426"/>
      <c r="E602" s="4"/>
      <c r="F602" s="4"/>
      <c r="G602" s="4"/>
      <c r="H602" s="4"/>
      <c r="I602" s="4"/>
      <c r="J602" s="4"/>
      <c r="K602" s="4"/>
      <c r="L602" s="4"/>
      <c r="M602" s="4"/>
    </row>
    <row r="603" spans="1:13" x14ac:dyDescent="0.2">
      <c r="A603" s="4"/>
      <c r="B603" s="425"/>
      <c r="C603" s="425"/>
      <c r="D603" s="426"/>
      <c r="E603" s="4"/>
      <c r="F603" s="4"/>
      <c r="G603" s="4"/>
      <c r="H603" s="4"/>
      <c r="I603" s="4"/>
      <c r="J603" s="4"/>
      <c r="K603" s="4"/>
      <c r="L603" s="4"/>
      <c r="M603" s="4"/>
    </row>
    <row r="604" spans="1:13" x14ac:dyDescent="0.2">
      <c r="A604" s="4"/>
      <c r="B604" s="425"/>
      <c r="C604" s="425"/>
      <c r="D604" s="426"/>
      <c r="E604" s="4"/>
      <c r="F604" s="4"/>
      <c r="G604" s="4"/>
      <c r="H604" s="4"/>
      <c r="I604" s="4"/>
      <c r="J604" s="4"/>
      <c r="K604" s="4"/>
      <c r="L604" s="4"/>
      <c r="M604" s="4"/>
    </row>
    <row r="605" spans="1:13" x14ac:dyDescent="0.2">
      <c r="A605" s="4"/>
      <c r="B605" s="425"/>
      <c r="C605" s="425"/>
      <c r="D605" s="426"/>
      <c r="E605" s="4"/>
      <c r="F605" s="4"/>
      <c r="G605" s="4"/>
      <c r="H605" s="4"/>
      <c r="I605" s="4"/>
      <c r="J605" s="4"/>
      <c r="K605" s="4"/>
      <c r="L605" s="4"/>
      <c r="M605" s="4"/>
    </row>
    <row r="606" spans="1:13" x14ac:dyDescent="0.2">
      <c r="A606" s="4"/>
      <c r="B606" s="425"/>
      <c r="C606" s="425"/>
      <c r="D606" s="426"/>
      <c r="E606" s="4"/>
      <c r="F606" s="4"/>
      <c r="G606" s="4"/>
      <c r="H606" s="4"/>
      <c r="I606" s="4"/>
      <c r="J606" s="4"/>
      <c r="K606" s="4"/>
      <c r="L606" s="4"/>
      <c r="M606" s="4"/>
    </row>
    <row r="607" spans="1:13" x14ac:dyDescent="0.2">
      <c r="A607" s="4"/>
      <c r="B607" s="425"/>
      <c r="C607" s="425"/>
      <c r="D607" s="426"/>
      <c r="E607" s="4"/>
      <c r="F607" s="4"/>
      <c r="G607" s="4"/>
      <c r="H607" s="4"/>
      <c r="I607" s="4"/>
      <c r="J607" s="4"/>
      <c r="K607" s="4"/>
      <c r="L607" s="4"/>
      <c r="M607" s="4"/>
    </row>
    <row r="608" spans="1:13" x14ac:dyDescent="0.2">
      <c r="A608" s="4"/>
      <c r="B608" s="425"/>
      <c r="C608" s="425"/>
      <c r="D608" s="426"/>
      <c r="E608" s="4"/>
      <c r="F608" s="4"/>
      <c r="G608" s="4"/>
      <c r="H608" s="4"/>
      <c r="I608" s="4"/>
      <c r="J608" s="4"/>
      <c r="K608" s="4"/>
      <c r="L608" s="4"/>
      <c r="M608" s="4"/>
    </row>
    <row r="609" spans="1:13" x14ac:dyDescent="0.2">
      <c r="A609" s="4"/>
      <c r="B609" s="425"/>
      <c r="C609" s="425"/>
      <c r="D609" s="426"/>
      <c r="E609" s="4"/>
      <c r="F609" s="4"/>
      <c r="G609" s="4"/>
      <c r="H609" s="4"/>
      <c r="I609" s="4"/>
      <c r="J609" s="4"/>
      <c r="K609" s="4"/>
      <c r="L609" s="4"/>
      <c r="M609" s="4"/>
    </row>
    <row r="610" spans="1:13" x14ac:dyDescent="0.2">
      <c r="A610" s="4"/>
      <c r="B610" s="425"/>
      <c r="C610" s="425"/>
      <c r="D610" s="426"/>
      <c r="E610" s="4"/>
      <c r="F610" s="4"/>
      <c r="G610" s="4"/>
      <c r="H610" s="4"/>
      <c r="I610" s="4"/>
      <c r="J610" s="4"/>
      <c r="K610" s="4"/>
      <c r="L610" s="4"/>
      <c r="M610" s="4"/>
    </row>
    <row r="611" spans="1:13" x14ac:dyDescent="0.2">
      <c r="A611" s="4"/>
      <c r="B611" s="425"/>
      <c r="C611" s="425"/>
      <c r="D611" s="426"/>
      <c r="E611" s="4"/>
      <c r="F611" s="4"/>
      <c r="G611" s="4"/>
      <c r="H611" s="4"/>
      <c r="I611" s="4"/>
      <c r="J611" s="4"/>
      <c r="K611" s="4"/>
      <c r="L611" s="4"/>
      <c r="M611" s="4"/>
    </row>
    <row r="612" spans="1:13" x14ac:dyDescent="0.2">
      <c r="A612" s="4"/>
      <c r="B612" s="425"/>
      <c r="C612" s="425"/>
      <c r="D612" s="426"/>
      <c r="E612" s="4"/>
      <c r="F612" s="4"/>
      <c r="G612" s="4"/>
      <c r="H612" s="4"/>
      <c r="I612" s="4"/>
      <c r="J612" s="4"/>
      <c r="K612" s="4"/>
      <c r="L612" s="4"/>
      <c r="M612" s="4"/>
    </row>
    <row r="613" spans="1:13" x14ac:dyDescent="0.2">
      <c r="A613" s="4"/>
      <c r="B613" s="425"/>
      <c r="C613" s="425"/>
      <c r="D613" s="426"/>
      <c r="E613" s="4"/>
      <c r="F613" s="4"/>
      <c r="G613" s="4"/>
      <c r="H613" s="4"/>
      <c r="I613" s="4"/>
      <c r="J613" s="4"/>
      <c r="K613" s="4"/>
      <c r="L613" s="4"/>
      <c r="M613" s="4"/>
    </row>
    <row r="614" spans="1:13" x14ac:dyDescent="0.2">
      <c r="A614" s="4"/>
      <c r="B614" s="425"/>
      <c r="C614" s="425"/>
      <c r="D614" s="426"/>
      <c r="E614" s="4"/>
      <c r="F614" s="4"/>
      <c r="G614" s="4"/>
      <c r="H614" s="4"/>
      <c r="I614" s="4"/>
      <c r="J614" s="4"/>
      <c r="K614" s="4"/>
      <c r="L614" s="4"/>
      <c r="M614" s="4"/>
    </row>
    <row r="615" spans="1:13" x14ac:dyDescent="0.2">
      <c r="A615" s="4"/>
      <c r="B615" s="425"/>
      <c r="C615" s="425"/>
      <c r="D615" s="426"/>
      <c r="E615" s="4"/>
      <c r="F615" s="4"/>
      <c r="G615" s="4"/>
      <c r="H615" s="4"/>
      <c r="I615" s="4"/>
      <c r="J615" s="4"/>
      <c r="K615" s="4"/>
      <c r="L615" s="4"/>
      <c r="M615" s="4"/>
    </row>
    <row r="616" spans="1:13" x14ac:dyDescent="0.2">
      <c r="A616" s="4"/>
      <c r="B616" s="425"/>
      <c r="C616" s="425"/>
      <c r="D616" s="426"/>
      <c r="E616" s="4"/>
      <c r="F616" s="4"/>
      <c r="G616" s="4"/>
      <c r="H616" s="4"/>
      <c r="I616" s="4"/>
      <c r="J616" s="4"/>
      <c r="K616" s="4"/>
      <c r="L616" s="4"/>
      <c r="M616" s="4"/>
    </row>
    <row r="617" spans="1:13" x14ac:dyDescent="0.2">
      <c r="A617" s="4"/>
      <c r="B617" s="425"/>
      <c r="C617" s="425"/>
      <c r="D617" s="426"/>
      <c r="E617" s="4"/>
      <c r="F617" s="4"/>
      <c r="G617" s="4"/>
      <c r="H617" s="4"/>
      <c r="I617" s="4"/>
      <c r="J617" s="4"/>
      <c r="K617" s="4"/>
      <c r="L617" s="4"/>
      <c r="M617" s="4"/>
    </row>
    <row r="618" spans="1:13" x14ac:dyDescent="0.2">
      <c r="A618" s="4"/>
      <c r="B618" s="425"/>
      <c r="C618" s="425"/>
      <c r="D618" s="426"/>
      <c r="E618" s="4"/>
      <c r="F618" s="4"/>
      <c r="G618" s="4"/>
      <c r="H618" s="4"/>
      <c r="I618" s="4"/>
      <c r="J618" s="4"/>
      <c r="K618" s="4"/>
      <c r="L618" s="4"/>
      <c r="M618" s="4"/>
    </row>
    <row r="619" spans="1:13" x14ac:dyDescent="0.2">
      <c r="A619" s="4"/>
      <c r="B619" s="425"/>
      <c r="C619" s="425"/>
      <c r="D619" s="426"/>
      <c r="E619" s="4"/>
      <c r="F619" s="4"/>
      <c r="G619" s="4"/>
      <c r="H619" s="4"/>
      <c r="I619" s="4"/>
      <c r="J619" s="4"/>
      <c r="K619" s="4"/>
      <c r="L619" s="4"/>
      <c r="M619" s="4"/>
    </row>
    <row r="620" spans="1:13" x14ac:dyDescent="0.2">
      <c r="A620" s="4"/>
      <c r="B620" s="425"/>
      <c r="C620" s="425"/>
      <c r="D620" s="426"/>
      <c r="E620" s="4"/>
      <c r="F620" s="4"/>
      <c r="G620" s="4"/>
      <c r="H620" s="4"/>
      <c r="I620" s="4"/>
      <c r="J620" s="4"/>
      <c r="K620" s="4"/>
      <c r="L620" s="4"/>
      <c r="M620" s="4"/>
    </row>
    <row r="621" spans="1:13" x14ac:dyDescent="0.2">
      <c r="A621" s="4"/>
      <c r="B621" s="425"/>
      <c r="C621" s="425"/>
      <c r="D621" s="426"/>
      <c r="E621" s="4"/>
      <c r="F621" s="4"/>
      <c r="G621" s="4"/>
      <c r="H621" s="4"/>
      <c r="I621" s="4"/>
      <c r="J621" s="4"/>
      <c r="K621" s="4"/>
      <c r="L621" s="4"/>
      <c r="M621" s="4"/>
    </row>
    <row r="622" spans="1:13" x14ac:dyDescent="0.2">
      <c r="A622" s="4"/>
      <c r="B622" s="425"/>
      <c r="C622" s="425"/>
      <c r="D622" s="426"/>
      <c r="E622" s="4"/>
      <c r="F622" s="4"/>
      <c r="G622" s="4"/>
      <c r="H622" s="4"/>
      <c r="I622" s="4"/>
      <c r="J622" s="4"/>
      <c r="K622" s="4"/>
      <c r="L622" s="4"/>
      <c r="M622" s="4"/>
    </row>
    <row r="623" spans="1:13" x14ac:dyDescent="0.2">
      <c r="A623" s="4"/>
      <c r="B623" s="425"/>
      <c r="C623" s="425"/>
      <c r="D623" s="426"/>
      <c r="E623" s="4"/>
      <c r="F623" s="4"/>
      <c r="G623" s="4"/>
      <c r="H623" s="4"/>
      <c r="I623" s="4"/>
      <c r="J623" s="4"/>
      <c r="K623" s="4"/>
      <c r="L623" s="4"/>
      <c r="M623" s="4"/>
    </row>
    <row r="624" spans="1:13" x14ac:dyDescent="0.2">
      <c r="A624" s="4"/>
      <c r="B624" s="425"/>
      <c r="C624" s="425"/>
      <c r="D624" s="426"/>
      <c r="E624" s="4"/>
      <c r="F624" s="4"/>
      <c r="G624" s="4"/>
      <c r="H624" s="4"/>
      <c r="I624" s="4"/>
      <c r="J624" s="4"/>
      <c r="K624" s="4"/>
      <c r="L624" s="4"/>
      <c r="M624" s="4"/>
    </row>
    <row r="625" spans="1:13" x14ac:dyDescent="0.2">
      <c r="A625" s="4"/>
      <c r="B625" s="425"/>
      <c r="C625" s="425"/>
      <c r="D625" s="426"/>
      <c r="E625" s="4"/>
      <c r="F625" s="4"/>
      <c r="G625" s="4"/>
      <c r="H625" s="4"/>
      <c r="I625" s="4"/>
      <c r="J625" s="4"/>
      <c r="K625" s="4"/>
      <c r="L625" s="4"/>
      <c r="M625" s="4"/>
    </row>
    <row r="626" spans="1:13" x14ac:dyDescent="0.2">
      <c r="A626" s="4"/>
      <c r="B626" s="425"/>
      <c r="C626" s="425"/>
      <c r="D626" s="426"/>
      <c r="E626" s="4"/>
      <c r="F626" s="4"/>
      <c r="G626" s="4"/>
      <c r="H626" s="4"/>
      <c r="I626" s="4"/>
      <c r="J626" s="4"/>
      <c r="K626" s="4"/>
      <c r="L626" s="4"/>
      <c r="M626" s="4"/>
    </row>
    <row r="627" spans="1:13" x14ac:dyDescent="0.2">
      <c r="A627" s="4"/>
      <c r="B627" s="425"/>
      <c r="C627" s="425"/>
      <c r="D627" s="426"/>
      <c r="E627" s="4"/>
      <c r="F627" s="4"/>
      <c r="G627" s="4"/>
      <c r="H627" s="4"/>
      <c r="I627" s="4"/>
      <c r="J627" s="4"/>
      <c r="K627" s="4"/>
      <c r="L627" s="4"/>
      <c r="M627" s="4"/>
    </row>
    <row r="628" spans="1:13" x14ac:dyDescent="0.2">
      <c r="A628" s="4"/>
      <c r="B628" s="425"/>
      <c r="C628" s="425"/>
      <c r="D628" s="426"/>
      <c r="E628" s="4"/>
      <c r="F628" s="4"/>
      <c r="G628" s="4"/>
      <c r="H628" s="4"/>
      <c r="I628" s="4"/>
      <c r="J628" s="4"/>
      <c r="K628" s="4"/>
      <c r="L628" s="4"/>
      <c r="M628" s="4"/>
    </row>
    <row r="629" spans="1:13" x14ac:dyDescent="0.2">
      <c r="A629" s="4"/>
      <c r="B629" s="425"/>
      <c r="C629" s="425"/>
      <c r="D629" s="426"/>
      <c r="E629" s="4"/>
      <c r="F629" s="4"/>
      <c r="G629" s="4"/>
      <c r="H629" s="4"/>
      <c r="I629" s="4"/>
      <c r="J629" s="4"/>
      <c r="K629" s="4"/>
      <c r="L629" s="4"/>
      <c r="M629" s="4"/>
    </row>
    <row r="630" spans="1:13" x14ac:dyDescent="0.2">
      <c r="A630" s="4"/>
      <c r="B630" s="425"/>
      <c r="C630" s="425"/>
      <c r="D630" s="426"/>
      <c r="E630" s="4"/>
      <c r="F630" s="4"/>
      <c r="G630" s="4"/>
      <c r="H630" s="4"/>
      <c r="I630" s="4"/>
      <c r="J630" s="4"/>
      <c r="K630" s="4"/>
      <c r="L630" s="4"/>
      <c r="M630" s="4"/>
    </row>
    <row r="631" spans="1:13" x14ac:dyDescent="0.2">
      <c r="A631" s="4"/>
      <c r="B631" s="425"/>
      <c r="C631" s="425"/>
      <c r="D631" s="426"/>
      <c r="E631" s="4"/>
      <c r="F631" s="4"/>
      <c r="G631" s="4"/>
      <c r="H631" s="4"/>
      <c r="I631" s="4"/>
      <c r="J631" s="4"/>
      <c r="K631" s="4"/>
      <c r="L631" s="4"/>
      <c r="M631" s="4"/>
    </row>
    <row r="632" spans="1:13" x14ac:dyDescent="0.2">
      <c r="A632" s="4"/>
      <c r="B632" s="425"/>
      <c r="C632" s="425"/>
      <c r="D632" s="426"/>
      <c r="E632" s="4"/>
      <c r="F632" s="4"/>
      <c r="G632" s="4"/>
      <c r="H632" s="4"/>
      <c r="I632" s="4"/>
      <c r="J632" s="4"/>
      <c r="K632" s="4"/>
      <c r="L632" s="4"/>
      <c r="M632" s="4"/>
    </row>
    <row r="633" spans="1:13" x14ac:dyDescent="0.2">
      <c r="A633" s="4"/>
      <c r="B633" s="425"/>
      <c r="C633" s="425"/>
      <c r="D633" s="426"/>
      <c r="E633" s="4"/>
      <c r="F633" s="4"/>
      <c r="G633" s="4"/>
      <c r="H633" s="4"/>
      <c r="I633" s="4"/>
      <c r="J633" s="4"/>
      <c r="K633" s="4"/>
      <c r="L633" s="4"/>
      <c r="M633" s="4"/>
    </row>
    <row r="634" spans="1:13" x14ac:dyDescent="0.2">
      <c r="A634" s="4"/>
      <c r="B634" s="425"/>
      <c r="C634" s="425"/>
      <c r="D634" s="426"/>
      <c r="E634" s="4"/>
      <c r="F634" s="4"/>
      <c r="G634" s="4"/>
      <c r="H634" s="4"/>
      <c r="I634" s="4"/>
      <c r="J634" s="4"/>
      <c r="K634" s="4"/>
      <c r="L634" s="4"/>
      <c r="M634" s="4"/>
    </row>
    <row r="635" spans="1:13" x14ac:dyDescent="0.2">
      <c r="A635" s="4"/>
      <c r="B635" s="425"/>
      <c r="C635" s="425"/>
      <c r="D635" s="426"/>
      <c r="E635" s="4"/>
      <c r="F635" s="4"/>
      <c r="G635" s="4"/>
      <c r="H635" s="4"/>
      <c r="I635" s="4"/>
      <c r="J635" s="4"/>
      <c r="K635" s="4"/>
      <c r="L635" s="4"/>
      <c r="M635" s="4"/>
    </row>
    <row r="636" spans="1:13" x14ac:dyDescent="0.2">
      <c r="A636" s="4"/>
      <c r="B636" s="425"/>
      <c r="C636" s="425"/>
      <c r="D636" s="426"/>
      <c r="E636" s="4"/>
      <c r="F636" s="4"/>
      <c r="G636" s="4"/>
      <c r="H636" s="4"/>
      <c r="I636" s="4"/>
      <c r="J636" s="4"/>
      <c r="K636" s="4"/>
      <c r="L636" s="4"/>
      <c r="M636" s="4"/>
    </row>
    <row r="637" spans="1:13" x14ac:dyDescent="0.2">
      <c r="A637" s="4"/>
      <c r="B637" s="425"/>
      <c r="C637" s="425"/>
      <c r="D637" s="426"/>
      <c r="E637" s="4"/>
      <c r="F637" s="4"/>
      <c r="G637" s="4"/>
      <c r="H637" s="4"/>
      <c r="I637" s="4"/>
      <c r="J637" s="4"/>
      <c r="K637" s="4"/>
      <c r="L637" s="4"/>
      <c r="M637" s="4"/>
    </row>
    <row r="638" spans="1:13" x14ac:dyDescent="0.2">
      <c r="A638" s="4"/>
      <c r="B638" s="425"/>
      <c r="C638" s="425"/>
      <c r="D638" s="426"/>
      <c r="E638" s="4"/>
      <c r="F638" s="4"/>
      <c r="G638" s="4"/>
      <c r="H638" s="4"/>
      <c r="I638" s="4"/>
      <c r="J638" s="4"/>
      <c r="K638" s="4"/>
      <c r="L638" s="4"/>
      <c r="M638" s="4"/>
    </row>
    <row r="639" spans="1:13" x14ac:dyDescent="0.2">
      <c r="A639" s="4"/>
      <c r="B639" s="425"/>
      <c r="C639" s="425"/>
      <c r="D639" s="426"/>
      <c r="E639" s="4"/>
      <c r="F639" s="4"/>
      <c r="G639" s="4"/>
      <c r="H639" s="4"/>
      <c r="I639" s="4"/>
      <c r="J639" s="4"/>
      <c r="K639" s="4"/>
      <c r="L639" s="4"/>
      <c r="M639" s="4"/>
    </row>
    <row r="640" spans="1:13" x14ac:dyDescent="0.2">
      <c r="A640" s="4"/>
      <c r="B640" s="425"/>
      <c r="C640" s="425"/>
      <c r="D640" s="426"/>
      <c r="E640" s="4"/>
      <c r="F640" s="4"/>
      <c r="G640" s="4"/>
      <c r="H640" s="4"/>
      <c r="I640" s="4"/>
      <c r="J640" s="4"/>
      <c r="K640" s="4"/>
      <c r="L640" s="4"/>
      <c r="M640" s="4"/>
    </row>
    <row r="641" spans="1:13" x14ac:dyDescent="0.2">
      <c r="A641" s="4"/>
      <c r="B641" s="425"/>
      <c r="C641" s="425"/>
      <c r="D641" s="426"/>
      <c r="E641" s="4"/>
      <c r="F641" s="4"/>
      <c r="G641" s="4"/>
      <c r="H641" s="4"/>
      <c r="I641" s="4"/>
      <c r="J641" s="4"/>
      <c r="K641" s="4"/>
      <c r="L641" s="4"/>
      <c r="M641" s="4"/>
    </row>
    <row r="642" spans="1:13" x14ac:dyDescent="0.2">
      <c r="A642" s="4"/>
      <c r="B642" s="425"/>
      <c r="C642" s="425"/>
      <c r="D642" s="426"/>
      <c r="E642" s="4"/>
      <c r="F642" s="4"/>
      <c r="G642" s="4"/>
      <c r="H642" s="4"/>
      <c r="I642" s="4"/>
      <c r="J642" s="4"/>
      <c r="K642" s="4"/>
      <c r="L642" s="4"/>
      <c r="M642" s="4"/>
    </row>
    <row r="643" spans="1:13" x14ac:dyDescent="0.2">
      <c r="A643" s="4"/>
      <c r="B643" s="425"/>
      <c r="C643" s="425"/>
      <c r="D643" s="426"/>
      <c r="E643" s="4"/>
      <c r="F643" s="4"/>
      <c r="G643" s="4"/>
      <c r="H643" s="4"/>
      <c r="I643" s="4"/>
      <c r="J643" s="4"/>
      <c r="K643" s="4"/>
      <c r="L643" s="4"/>
      <c r="M643" s="4"/>
    </row>
    <row r="644" spans="1:13" x14ac:dyDescent="0.2">
      <c r="A644" s="4"/>
      <c r="B644" s="425"/>
      <c r="C644" s="425"/>
      <c r="D644" s="426"/>
      <c r="E644" s="4"/>
      <c r="F644" s="4"/>
      <c r="G644" s="4"/>
      <c r="H644" s="4"/>
      <c r="I644" s="4"/>
      <c r="J644" s="4"/>
      <c r="K644" s="4"/>
      <c r="L644" s="4"/>
      <c r="M644" s="4"/>
    </row>
    <row r="645" spans="1:13" x14ac:dyDescent="0.2">
      <c r="A645" s="4"/>
      <c r="B645" s="425"/>
      <c r="C645" s="425"/>
      <c r="D645" s="426"/>
      <c r="E645" s="4"/>
      <c r="F645" s="4"/>
      <c r="G645" s="4"/>
      <c r="H645" s="4"/>
      <c r="I645" s="4"/>
      <c r="J645" s="4"/>
      <c r="K645" s="4"/>
      <c r="L645" s="4"/>
      <c r="M645" s="4"/>
    </row>
    <row r="646" spans="1:13" x14ac:dyDescent="0.2">
      <c r="A646" s="4"/>
      <c r="B646" s="425"/>
      <c r="C646" s="425"/>
      <c r="D646" s="426"/>
      <c r="E646" s="4"/>
      <c r="F646" s="4"/>
      <c r="G646" s="4"/>
      <c r="H646" s="4"/>
      <c r="I646" s="4"/>
      <c r="J646" s="4"/>
      <c r="K646" s="4"/>
      <c r="L646" s="4"/>
      <c r="M646" s="4"/>
    </row>
    <row r="647" spans="1:13" x14ac:dyDescent="0.2">
      <c r="A647" s="4"/>
      <c r="B647" s="425"/>
      <c r="C647" s="425"/>
      <c r="D647" s="426"/>
      <c r="E647" s="4"/>
      <c r="F647" s="4"/>
      <c r="G647" s="4"/>
      <c r="H647" s="4"/>
      <c r="I647" s="4"/>
      <c r="J647" s="4"/>
      <c r="K647" s="4"/>
      <c r="L647" s="4"/>
      <c r="M647" s="4"/>
    </row>
    <row r="648" spans="1:13" x14ac:dyDescent="0.2">
      <c r="A648" s="4"/>
      <c r="B648" s="425"/>
      <c r="C648" s="425"/>
      <c r="D648" s="426"/>
      <c r="E648" s="4"/>
      <c r="F648" s="4"/>
      <c r="G648" s="4"/>
      <c r="H648" s="4"/>
      <c r="I648" s="4"/>
      <c r="J648" s="4"/>
      <c r="K648" s="4"/>
      <c r="L648" s="4"/>
      <c r="M648" s="4"/>
    </row>
    <row r="649" spans="1:13" x14ac:dyDescent="0.2">
      <c r="A649" s="4"/>
      <c r="B649" s="425"/>
      <c r="C649" s="425"/>
      <c r="D649" s="426"/>
      <c r="E649" s="4"/>
      <c r="F649" s="4"/>
      <c r="G649" s="4"/>
      <c r="H649" s="4"/>
      <c r="I649" s="4"/>
      <c r="J649" s="4"/>
      <c r="K649" s="4"/>
      <c r="L649" s="4"/>
      <c r="M649" s="4"/>
    </row>
    <row r="650" spans="1:13" x14ac:dyDescent="0.2">
      <c r="A650" s="4"/>
      <c r="B650" s="425"/>
      <c r="C650" s="425"/>
      <c r="D650" s="426"/>
      <c r="E650" s="4"/>
      <c r="F650" s="4"/>
      <c r="G650" s="4"/>
      <c r="H650" s="4"/>
      <c r="I650" s="4"/>
      <c r="J650" s="4"/>
      <c r="K650" s="4"/>
      <c r="L650" s="4"/>
      <c r="M650" s="4"/>
    </row>
    <row r="651" spans="1:13" x14ac:dyDescent="0.2">
      <c r="A651" s="4"/>
      <c r="B651" s="425"/>
      <c r="C651" s="425"/>
      <c r="D651" s="426"/>
      <c r="E651" s="4"/>
      <c r="F651" s="4"/>
      <c r="G651" s="4"/>
      <c r="H651" s="4"/>
      <c r="I651" s="4"/>
      <c r="J651" s="4"/>
      <c r="K651" s="4"/>
      <c r="L651" s="4"/>
      <c r="M651" s="4"/>
    </row>
    <row r="652" spans="1:13" x14ac:dyDescent="0.2">
      <c r="A652" s="4"/>
      <c r="B652" s="425"/>
      <c r="C652" s="425"/>
      <c r="D652" s="426"/>
      <c r="E652" s="4"/>
      <c r="F652" s="4"/>
      <c r="G652" s="4"/>
      <c r="H652" s="4"/>
      <c r="I652" s="4"/>
      <c r="J652" s="4"/>
      <c r="K652" s="4"/>
      <c r="L652" s="4"/>
      <c r="M652" s="4"/>
    </row>
    <row r="653" spans="1:13" x14ac:dyDescent="0.2">
      <c r="A653" s="4"/>
      <c r="B653" s="425"/>
      <c r="C653" s="425"/>
      <c r="D653" s="426"/>
      <c r="E653" s="4"/>
      <c r="F653" s="4"/>
      <c r="G653" s="4"/>
      <c r="H653" s="4"/>
      <c r="I653" s="4"/>
      <c r="J653" s="4"/>
      <c r="K653" s="4"/>
      <c r="L653" s="4"/>
      <c r="M653" s="4"/>
    </row>
    <row r="654" spans="1:13" x14ac:dyDescent="0.2">
      <c r="A654" s="4"/>
      <c r="B654" s="425"/>
      <c r="C654" s="425"/>
      <c r="D654" s="426"/>
      <c r="E654" s="4"/>
      <c r="F654" s="4"/>
      <c r="G654" s="4"/>
      <c r="H654" s="4"/>
      <c r="I654" s="4"/>
      <c r="J654" s="4"/>
      <c r="K654" s="4"/>
      <c r="L654" s="4"/>
      <c r="M654" s="4"/>
    </row>
    <row r="655" spans="1:13" x14ac:dyDescent="0.2">
      <c r="A655" s="4"/>
      <c r="B655" s="425"/>
      <c r="C655" s="425"/>
      <c r="D655" s="426"/>
      <c r="E655" s="4"/>
      <c r="F655" s="4"/>
      <c r="G655" s="4"/>
      <c r="H655" s="4"/>
      <c r="I655" s="4"/>
      <c r="J655" s="4"/>
      <c r="K655" s="4"/>
      <c r="L655" s="4"/>
      <c r="M655" s="4"/>
    </row>
    <row r="656" spans="1:13" x14ac:dyDescent="0.2">
      <c r="A656" s="4"/>
      <c r="B656" s="425"/>
      <c r="C656" s="425"/>
      <c r="D656" s="426"/>
      <c r="E656" s="4"/>
      <c r="F656" s="4"/>
      <c r="G656" s="4"/>
      <c r="H656" s="4"/>
      <c r="I656" s="4"/>
      <c r="J656" s="4"/>
      <c r="K656" s="4"/>
      <c r="L656" s="4"/>
      <c r="M656" s="4"/>
    </row>
    <row r="657" spans="1:13" x14ac:dyDescent="0.2">
      <c r="A657" s="4"/>
      <c r="B657" s="425"/>
      <c r="C657" s="425"/>
      <c r="D657" s="426"/>
      <c r="E657" s="4"/>
      <c r="F657" s="4"/>
      <c r="G657" s="4"/>
      <c r="H657" s="4"/>
      <c r="I657" s="4"/>
      <c r="J657" s="4"/>
      <c r="K657" s="4"/>
      <c r="L657" s="4"/>
      <c r="M657" s="4"/>
    </row>
    <row r="658" spans="1:13" x14ac:dyDescent="0.2">
      <c r="A658" s="4"/>
      <c r="B658" s="425"/>
      <c r="C658" s="425"/>
      <c r="D658" s="426"/>
      <c r="E658" s="4"/>
      <c r="F658" s="4"/>
      <c r="G658" s="4"/>
      <c r="H658" s="4"/>
      <c r="I658" s="4"/>
      <c r="J658" s="4"/>
      <c r="K658" s="4"/>
      <c r="L658" s="4"/>
      <c r="M658" s="4"/>
    </row>
    <row r="659" spans="1:13" x14ac:dyDescent="0.2">
      <c r="A659" s="4"/>
      <c r="B659" s="425"/>
      <c r="C659" s="425"/>
      <c r="D659" s="426"/>
      <c r="E659" s="4"/>
      <c r="F659" s="4"/>
      <c r="G659" s="4"/>
      <c r="H659" s="4"/>
      <c r="I659" s="4"/>
      <c r="J659" s="4"/>
      <c r="K659" s="4"/>
      <c r="L659" s="4"/>
      <c r="M659" s="4"/>
    </row>
    <row r="660" spans="1:13" x14ac:dyDescent="0.2">
      <c r="A660" s="4"/>
      <c r="B660" s="425"/>
      <c r="C660" s="425"/>
      <c r="D660" s="426"/>
      <c r="E660" s="4"/>
      <c r="F660" s="4"/>
      <c r="G660" s="4"/>
      <c r="H660" s="4"/>
      <c r="I660" s="4"/>
      <c r="J660" s="4"/>
      <c r="K660" s="4"/>
      <c r="L660" s="4"/>
      <c r="M660" s="4"/>
    </row>
    <row r="661" spans="1:13" x14ac:dyDescent="0.2">
      <c r="A661" s="4"/>
      <c r="B661" s="425"/>
      <c r="C661" s="425"/>
      <c r="D661" s="426"/>
      <c r="E661" s="4"/>
      <c r="F661" s="4"/>
      <c r="G661" s="4"/>
      <c r="H661" s="4"/>
      <c r="I661" s="4"/>
      <c r="J661" s="4"/>
      <c r="K661" s="4"/>
      <c r="L661" s="4"/>
      <c r="M661" s="4"/>
    </row>
    <row r="662" spans="1:13" x14ac:dyDescent="0.2">
      <c r="A662" s="4"/>
      <c r="B662" s="425"/>
      <c r="C662" s="425"/>
      <c r="D662" s="426"/>
      <c r="E662" s="4"/>
      <c r="F662" s="4"/>
      <c r="G662" s="4"/>
      <c r="H662" s="4"/>
      <c r="I662" s="4"/>
      <c r="J662" s="4"/>
      <c r="K662" s="4"/>
      <c r="L662" s="4"/>
      <c r="M662" s="4"/>
    </row>
    <row r="663" spans="1:13" x14ac:dyDescent="0.2">
      <c r="A663" s="4"/>
      <c r="B663" s="425"/>
      <c r="C663" s="425"/>
      <c r="D663" s="426"/>
      <c r="E663" s="4"/>
      <c r="F663" s="4"/>
      <c r="G663" s="4"/>
      <c r="H663" s="4"/>
      <c r="I663" s="4"/>
      <c r="J663" s="4"/>
      <c r="K663" s="4"/>
      <c r="L663" s="4"/>
      <c r="M663" s="4"/>
    </row>
    <row r="664" spans="1:13" x14ac:dyDescent="0.2">
      <c r="A664" s="4"/>
      <c r="B664" s="425"/>
      <c r="C664" s="425"/>
      <c r="D664" s="426"/>
      <c r="E664" s="4"/>
      <c r="F664" s="4"/>
      <c r="G664" s="4"/>
      <c r="H664" s="4"/>
      <c r="I664" s="4"/>
      <c r="J664" s="4"/>
      <c r="K664" s="4"/>
      <c r="L664" s="4"/>
      <c r="M664" s="4"/>
    </row>
    <row r="665" spans="1:13" x14ac:dyDescent="0.2">
      <c r="A665" s="4"/>
      <c r="B665" s="425"/>
      <c r="C665" s="425"/>
      <c r="D665" s="426"/>
      <c r="E665" s="4"/>
      <c r="F665" s="4"/>
      <c r="G665" s="4"/>
      <c r="H665" s="4"/>
      <c r="I665" s="4"/>
      <c r="J665" s="4"/>
      <c r="K665" s="4"/>
      <c r="L665" s="4"/>
      <c r="M665" s="4"/>
    </row>
    <row r="666" spans="1:13" x14ac:dyDescent="0.2">
      <c r="A666" s="4"/>
      <c r="B666" s="425"/>
      <c r="C666" s="425"/>
      <c r="D666" s="426"/>
      <c r="E666" s="4"/>
      <c r="F666" s="4"/>
      <c r="G666" s="4"/>
      <c r="H666" s="4"/>
      <c r="I666" s="4"/>
      <c r="J666" s="4"/>
      <c r="K666" s="4"/>
      <c r="L666" s="4"/>
      <c r="M666" s="4"/>
    </row>
    <row r="667" spans="1:13" x14ac:dyDescent="0.2">
      <c r="A667" s="4"/>
      <c r="B667" s="425"/>
      <c r="C667" s="425"/>
      <c r="D667" s="426"/>
      <c r="E667" s="4"/>
      <c r="F667" s="4"/>
      <c r="G667" s="4"/>
      <c r="H667" s="4"/>
      <c r="I667" s="4"/>
      <c r="J667" s="4"/>
      <c r="K667" s="4"/>
      <c r="L667" s="4"/>
      <c r="M667" s="4"/>
    </row>
    <row r="668" spans="1:13" x14ac:dyDescent="0.2">
      <c r="A668" s="4"/>
      <c r="B668" s="425"/>
      <c r="C668" s="425"/>
      <c r="D668" s="426"/>
      <c r="E668" s="4"/>
      <c r="F668" s="4"/>
      <c r="G668" s="4"/>
      <c r="H668" s="4"/>
      <c r="I668" s="4"/>
      <c r="J668" s="4"/>
      <c r="K668" s="4"/>
      <c r="L668" s="4"/>
      <c r="M668" s="4"/>
    </row>
    <row r="669" spans="1:13" x14ac:dyDescent="0.2">
      <c r="A669" s="4"/>
      <c r="B669" s="425"/>
      <c r="C669" s="425"/>
      <c r="D669" s="426"/>
      <c r="E669" s="4"/>
      <c r="F669" s="4"/>
      <c r="G669" s="4"/>
      <c r="H669" s="4"/>
      <c r="I669" s="4"/>
      <c r="J669" s="4"/>
      <c r="K669" s="4"/>
      <c r="L669" s="4"/>
      <c r="M669" s="4"/>
    </row>
    <row r="670" spans="1:13" x14ac:dyDescent="0.2">
      <c r="A670" s="4"/>
      <c r="B670" s="425"/>
      <c r="C670" s="425"/>
      <c r="D670" s="426"/>
      <c r="E670" s="4"/>
      <c r="F670" s="4"/>
      <c r="G670" s="4"/>
      <c r="H670" s="4"/>
      <c r="I670" s="4"/>
      <c r="J670" s="4"/>
      <c r="K670" s="4"/>
      <c r="L670" s="4"/>
      <c r="M670" s="4"/>
    </row>
    <row r="671" spans="1:13" x14ac:dyDescent="0.2">
      <c r="A671" s="4"/>
      <c r="B671" s="425"/>
      <c r="C671" s="425"/>
      <c r="D671" s="426"/>
      <c r="E671" s="4"/>
      <c r="F671" s="4"/>
      <c r="G671" s="4"/>
      <c r="H671" s="4"/>
      <c r="I671" s="4"/>
      <c r="J671" s="4"/>
      <c r="K671" s="4"/>
      <c r="L671" s="4"/>
      <c r="M671" s="4"/>
    </row>
    <row r="672" spans="1:13" x14ac:dyDescent="0.2">
      <c r="A672" s="4"/>
      <c r="B672" s="425"/>
      <c r="C672" s="425"/>
      <c r="D672" s="426"/>
      <c r="E672" s="4"/>
      <c r="F672" s="4"/>
      <c r="G672" s="4"/>
      <c r="H672" s="4"/>
      <c r="I672" s="4"/>
      <c r="J672" s="4"/>
      <c r="K672" s="4"/>
      <c r="L672" s="4"/>
      <c r="M672" s="4"/>
    </row>
    <row r="673" spans="1:13" x14ac:dyDescent="0.2">
      <c r="A673" s="4"/>
      <c r="B673" s="425"/>
      <c r="C673" s="425"/>
      <c r="D673" s="426"/>
      <c r="E673" s="4"/>
      <c r="F673" s="4"/>
      <c r="G673" s="4"/>
      <c r="H673" s="4"/>
      <c r="I673" s="4"/>
      <c r="J673" s="4"/>
      <c r="K673" s="4"/>
      <c r="L673" s="4"/>
      <c r="M673" s="4"/>
    </row>
    <row r="674" spans="1:13" x14ac:dyDescent="0.2">
      <c r="A674" s="4"/>
      <c r="B674" s="425"/>
      <c r="C674" s="425"/>
      <c r="D674" s="426"/>
      <c r="E674" s="4"/>
      <c r="F674" s="4"/>
      <c r="G674" s="4"/>
      <c r="H674" s="4"/>
      <c r="I674" s="4"/>
      <c r="J674" s="4"/>
      <c r="K674" s="4"/>
      <c r="L674" s="4"/>
      <c r="M674" s="4"/>
    </row>
    <row r="675" spans="1:13" x14ac:dyDescent="0.2">
      <c r="A675" s="4"/>
      <c r="B675" s="425"/>
      <c r="C675" s="425"/>
      <c r="D675" s="426"/>
      <c r="E675" s="4"/>
      <c r="F675" s="4"/>
      <c r="G675" s="4"/>
      <c r="H675" s="4"/>
      <c r="I675" s="4"/>
      <c r="J675" s="4"/>
      <c r="K675" s="4"/>
      <c r="L675" s="4"/>
      <c r="M675" s="4"/>
    </row>
    <row r="676" spans="1:13" x14ac:dyDescent="0.2">
      <c r="A676" s="4"/>
      <c r="B676" s="425"/>
      <c r="C676" s="425"/>
      <c r="D676" s="426"/>
      <c r="E676" s="4"/>
      <c r="F676" s="4"/>
      <c r="G676" s="4"/>
      <c r="H676" s="4"/>
      <c r="I676" s="4"/>
      <c r="J676" s="4"/>
      <c r="K676" s="4"/>
      <c r="L676" s="4"/>
      <c r="M676" s="4"/>
    </row>
    <row r="677" spans="1:13" x14ac:dyDescent="0.2">
      <c r="A677" s="4"/>
      <c r="B677" s="425"/>
      <c r="C677" s="425"/>
      <c r="D677" s="426"/>
      <c r="E677" s="4"/>
      <c r="F677" s="4"/>
      <c r="G677" s="4"/>
      <c r="H677" s="4"/>
      <c r="I677" s="4"/>
      <c r="J677" s="4"/>
      <c r="K677" s="4"/>
      <c r="L677" s="4"/>
      <c r="M677" s="4"/>
    </row>
    <row r="678" spans="1:13" x14ac:dyDescent="0.2">
      <c r="A678" s="4"/>
      <c r="B678" s="425"/>
      <c r="C678" s="425"/>
      <c r="D678" s="426"/>
      <c r="E678" s="4"/>
      <c r="F678" s="4"/>
      <c r="G678" s="4"/>
      <c r="H678" s="4"/>
      <c r="I678" s="4"/>
      <c r="J678" s="4"/>
      <c r="K678" s="4"/>
      <c r="L678" s="4"/>
      <c r="M678" s="4"/>
    </row>
    <row r="679" spans="1:13" x14ac:dyDescent="0.2">
      <c r="A679" s="4"/>
      <c r="B679" s="425"/>
      <c r="C679" s="425"/>
      <c r="D679" s="426"/>
      <c r="E679" s="4"/>
      <c r="F679" s="4"/>
      <c r="G679" s="4"/>
      <c r="H679" s="4"/>
      <c r="I679" s="4"/>
      <c r="J679" s="4"/>
      <c r="K679" s="4"/>
      <c r="L679" s="4"/>
      <c r="M679" s="4"/>
    </row>
    <row r="680" spans="1:13" x14ac:dyDescent="0.2">
      <c r="A680" s="4"/>
      <c r="B680" s="425"/>
      <c r="C680" s="425"/>
      <c r="D680" s="426"/>
      <c r="E680" s="4"/>
      <c r="F680" s="4"/>
      <c r="G680" s="4"/>
      <c r="H680" s="4"/>
      <c r="I680" s="4"/>
      <c r="J680" s="4"/>
      <c r="K680" s="4"/>
      <c r="L680" s="4"/>
      <c r="M680" s="4"/>
    </row>
    <row r="681" spans="1:13" x14ac:dyDescent="0.2">
      <c r="A681" s="4"/>
      <c r="B681" s="425"/>
      <c r="C681" s="425"/>
      <c r="D681" s="426"/>
      <c r="E681" s="4"/>
      <c r="F681" s="4"/>
      <c r="G681" s="4"/>
      <c r="H681" s="4"/>
      <c r="I681" s="4"/>
      <c r="J681" s="4"/>
      <c r="K681" s="4"/>
      <c r="L681" s="4"/>
      <c r="M681" s="4"/>
    </row>
    <row r="682" spans="1:13" x14ac:dyDescent="0.2">
      <c r="A682" s="4"/>
      <c r="B682" s="425"/>
      <c r="C682" s="425"/>
      <c r="D682" s="426"/>
      <c r="E682" s="4"/>
      <c r="F682" s="4"/>
      <c r="G682" s="4"/>
      <c r="H682" s="4"/>
      <c r="I682" s="4"/>
      <c r="J682" s="4"/>
      <c r="K682" s="4"/>
      <c r="L682" s="4"/>
      <c r="M682" s="4"/>
    </row>
    <row r="683" spans="1:13" x14ac:dyDescent="0.2">
      <c r="A683" s="4"/>
      <c r="B683" s="425"/>
      <c r="C683" s="425"/>
      <c r="D683" s="426"/>
      <c r="E683" s="4"/>
      <c r="F683" s="4"/>
      <c r="G683" s="4"/>
      <c r="H683" s="4"/>
      <c r="I683" s="4"/>
      <c r="J683" s="4"/>
      <c r="K683" s="4"/>
      <c r="L683" s="4"/>
      <c r="M683" s="4"/>
    </row>
    <row r="684" spans="1:13" x14ac:dyDescent="0.2">
      <c r="A684" s="4"/>
      <c r="B684" s="425"/>
      <c r="C684" s="425"/>
      <c r="D684" s="426"/>
      <c r="E684" s="4"/>
      <c r="F684" s="4"/>
      <c r="G684" s="4"/>
      <c r="H684" s="4"/>
      <c r="I684" s="4"/>
      <c r="J684" s="4"/>
      <c r="K684" s="4"/>
      <c r="L684" s="4"/>
      <c r="M684" s="4"/>
    </row>
    <row r="685" spans="1:13" x14ac:dyDescent="0.2">
      <c r="A685" s="4"/>
      <c r="B685" s="425"/>
      <c r="C685" s="425"/>
      <c r="D685" s="426"/>
      <c r="E685" s="4"/>
      <c r="F685" s="4"/>
      <c r="G685" s="4"/>
      <c r="H685" s="4"/>
      <c r="I685" s="4"/>
      <c r="J685" s="4"/>
      <c r="K685" s="4"/>
      <c r="L685" s="4"/>
      <c r="M685" s="4"/>
    </row>
    <row r="686" spans="1:13" x14ac:dyDescent="0.2">
      <c r="A686" s="4"/>
      <c r="B686" s="425"/>
      <c r="C686" s="425"/>
      <c r="D686" s="426"/>
      <c r="E686" s="4"/>
      <c r="F686" s="4"/>
      <c r="G686" s="4"/>
      <c r="H686" s="4"/>
      <c r="I686" s="4"/>
      <c r="J686" s="4"/>
      <c r="K686" s="4"/>
      <c r="L686" s="4"/>
      <c r="M686" s="4"/>
    </row>
    <row r="687" spans="1:13" x14ac:dyDescent="0.2">
      <c r="A687" s="4"/>
      <c r="B687" s="425"/>
      <c r="C687" s="425"/>
      <c r="D687" s="426"/>
      <c r="E687" s="4"/>
      <c r="F687" s="4"/>
      <c r="G687" s="4"/>
      <c r="H687" s="4"/>
      <c r="I687" s="4"/>
      <c r="J687" s="4"/>
      <c r="K687" s="4"/>
      <c r="L687" s="4"/>
      <c r="M687" s="4"/>
    </row>
    <row r="688" spans="1:13" x14ac:dyDescent="0.2">
      <c r="A688" s="4"/>
      <c r="B688" s="425"/>
      <c r="C688" s="425"/>
      <c r="D688" s="426"/>
      <c r="E688" s="4"/>
      <c r="F688" s="4"/>
      <c r="G688" s="4"/>
      <c r="H688" s="4"/>
      <c r="I688" s="4"/>
      <c r="J688" s="4"/>
      <c r="K688" s="4"/>
      <c r="L688" s="4"/>
      <c r="M688" s="4"/>
    </row>
    <row r="689" spans="1:13" x14ac:dyDescent="0.2">
      <c r="A689" s="4"/>
      <c r="B689" s="425"/>
      <c r="C689" s="425"/>
      <c r="D689" s="426"/>
      <c r="E689" s="4"/>
      <c r="F689" s="4"/>
      <c r="G689" s="4"/>
      <c r="H689" s="4"/>
      <c r="I689" s="4"/>
      <c r="J689" s="4"/>
      <c r="K689" s="4"/>
      <c r="L689" s="4"/>
      <c r="M689" s="4"/>
    </row>
    <row r="690" spans="1:13" x14ac:dyDescent="0.2">
      <c r="A690" s="4"/>
      <c r="B690" s="425"/>
      <c r="C690" s="425"/>
      <c r="D690" s="426"/>
      <c r="E690" s="4"/>
      <c r="F690" s="4"/>
      <c r="G690" s="4"/>
      <c r="H690" s="4"/>
      <c r="I690" s="4"/>
      <c r="J690" s="4"/>
      <c r="K690" s="4"/>
      <c r="L690" s="4"/>
      <c r="M690" s="4"/>
    </row>
    <row r="691" spans="1:13" x14ac:dyDescent="0.2">
      <c r="A691" s="4"/>
      <c r="B691" s="425"/>
      <c r="C691" s="425"/>
      <c r="D691" s="426"/>
      <c r="E691" s="4"/>
      <c r="F691" s="4"/>
      <c r="G691" s="4"/>
      <c r="H691" s="4"/>
      <c r="I691" s="4"/>
      <c r="J691" s="4"/>
      <c r="K691" s="4"/>
      <c r="L691" s="4"/>
      <c r="M691" s="4"/>
    </row>
    <row r="692" spans="1:13" x14ac:dyDescent="0.2">
      <c r="A692" s="4"/>
      <c r="B692" s="425"/>
      <c r="C692" s="425"/>
      <c r="D692" s="426"/>
      <c r="E692" s="4"/>
      <c r="F692" s="4"/>
      <c r="G692" s="4"/>
      <c r="H692" s="4"/>
      <c r="I692" s="4"/>
      <c r="J692" s="4"/>
      <c r="K692" s="4"/>
      <c r="L692" s="4"/>
      <c r="M692" s="4"/>
    </row>
    <row r="693" spans="1:13" x14ac:dyDescent="0.2">
      <c r="A693" s="4"/>
      <c r="B693" s="425"/>
      <c r="C693" s="425"/>
      <c r="D693" s="426"/>
      <c r="E693" s="4"/>
      <c r="F693" s="4"/>
      <c r="G693" s="4"/>
      <c r="H693" s="4"/>
      <c r="I693" s="4"/>
      <c r="J693" s="4"/>
      <c r="K693" s="4"/>
      <c r="L693" s="4"/>
      <c r="M693" s="4"/>
    </row>
    <row r="694" spans="1:13" x14ac:dyDescent="0.2">
      <c r="A694" s="4"/>
      <c r="B694" s="425"/>
      <c r="C694" s="425"/>
      <c r="D694" s="426"/>
      <c r="E694" s="4"/>
      <c r="F694" s="4"/>
      <c r="G694" s="4"/>
      <c r="H694" s="4"/>
      <c r="I694" s="4"/>
      <c r="J694" s="4"/>
      <c r="K694" s="4"/>
      <c r="L694" s="4"/>
      <c r="M694" s="4"/>
    </row>
    <row r="695" spans="1:13" x14ac:dyDescent="0.2">
      <c r="A695" s="4"/>
      <c r="B695" s="425"/>
      <c r="C695" s="425"/>
      <c r="D695" s="426"/>
      <c r="E695" s="4"/>
      <c r="F695" s="4"/>
      <c r="G695" s="4"/>
      <c r="H695" s="4"/>
      <c r="I695" s="4"/>
      <c r="J695" s="4"/>
      <c r="K695" s="4"/>
      <c r="L695" s="4"/>
      <c r="M695" s="4"/>
    </row>
    <row r="696" spans="1:13" x14ac:dyDescent="0.2">
      <c r="A696" s="4"/>
      <c r="B696" s="425"/>
      <c r="C696" s="425"/>
      <c r="D696" s="426"/>
      <c r="E696" s="4"/>
      <c r="F696" s="4"/>
      <c r="G696" s="4"/>
      <c r="H696" s="4"/>
      <c r="I696" s="4"/>
      <c r="J696" s="4"/>
      <c r="K696" s="4"/>
      <c r="L696" s="4"/>
      <c r="M696" s="4"/>
    </row>
    <row r="697" spans="1:13" x14ac:dyDescent="0.2">
      <c r="A697" s="4"/>
      <c r="B697" s="425"/>
      <c r="C697" s="425"/>
      <c r="D697" s="426"/>
      <c r="E697" s="4"/>
      <c r="F697" s="4"/>
      <c r="G697" s="4"/>
      <c r="H697" s="4"/>
      <c r="I697" s="4"/>
      <c r="J697" s="4"/>
      <c r="K697" s="4"/>
      <c r="L697" s="4"/>
      <c r="M697" s="4"/>
    </row>
    <row r="698" spans="1:13" x14ac:dyDescent="0.2">
      <c r="A698" s="4"/>
      <c r="B698" s="425"/>
      <c r="C698" s="425"/>
      <c r="D698" s="426"/>
      <c r="E698" s="4"/>
      <c r="F698" s="4"/>
      <c r="G698" s="4"/>
      <c r="H698" s="4"/>
      <c r="I698" s="4"/>
      <c r="J698" s="4"/>
      <c r="K698" s="4"/>
      <c r="L698" s="4"/>
      <c r="M698" s="4"/>
    </row>
    <row r="699" spans="1:13" x14ac:dyDescent="0.2">
      <c r="A699" s="4"/>
      <c r="B699" s="425"/>
      <c r="C699" s="425"/>
      <c r="D699" s="426"/>
      <c r="E699" s="4"/>
      <c r="F699" s="4"/>
      <c r="G699" s="4"/>
      <c r="H699" s="4"/>
      <c r="I699" s="4"/>
      <c r="J699" s="4"/>
      <c r="K699" s="4"/>
      <c r="L699" s="4"/>
      <c r="M699" s="4"/>
    </row>
    <row r="700" spans="1:13" x14ac:dyDescent="0.2">
      <c r="A700" s="4"/>
      <c r="B700" s="425"/>
      <c r="C700" s="425"/>
      <c r="D700" s="426"/>
      <c r="E700" s="4"/>
      <c r="F700" s="4"/>
      <c r="G700" s="4"/>
      <c r="H700" s="4"/>
      <c r="I700" s="4"/>
      <c r="J700" s="4"/>
      <c r="K700" s="4"/>
      <c r="L700" s="4"/>
      <c r="M700" s="4"/>
    </row>
    <row r="701" spans="1:13" x14ac:dyDescent="0.2">
      <c r="A701" s="4"/>
      <c r="B701" s="425"/>
      <c r="C701" s="425"/>
      <c r="D701" s="426"/>
      <c r="E701" s="4"/>
      <c r="F701" s="4"/>
      <c r="G701" s="4"/>
      <c r="H701" s="4"/>
      <c r="I701" s="4"/>
      <c r="J701" s="4"/>
      <c r="K701" s="4"/>
      <c r="L701" s="4"/>
      <c r="M701" s="4"/>
    </row>
    <row r="702" spans="1:13" x14ac:dyDescent="0.2">
      <c r="A702" s="4"/>
      <c r="B702" s="425"/>
      <c r="C702" s="425"/>
      <c r="D702" s="426"/>
      <c r="E702" s="4"/>
      <c r="F702" s="4"/>
      <c r="G702" s="4"/>
      <c r="H702" s="4"/>
      <c r="I702" s="4"/>
      <c r="J702" s="4"/>
      <c r="K702" s="4"/>
      <c r="L702" s="4"/>
      <c r="M702" s="4"/>
    </row>
    <row r="703" spans="1:13" x14ac:dyDescent="0.2">
      <c r="A703" s="4"/>
      <c r="B703" s="425"/>
      <c r="C703" s="425"/>
      <c r="D703" s="426"/>
      <c r="E703" s="4"/>
      <c r="F703" s="4"/>
      <c r="G703" s="4"/>
      <c r="H703" s="4"/>
      <c r="I703" s="4"/>
      <c r="J703" s="4"/>
      <c r="K703" s="4"/>
      <c r="L703" s="4"/>
      <c r="M703" s="4"/>
    </row>
    <row r="704" spans="1:13" x14ac:dyDescent="0.2">
      <c r="A704" s="4"/>
      <c r="B704" s="425"/>
      <c r="C704" s="425"/>
      <c r="D704" s="426"/>
      <c r="E704" s="4"/>
      <c r="F704" s="4"/>
      <c r="G704" s="4"/>
      <c r="H704" s="4"/>
      <c r="I704" s="4"/>
      <c r="J704" s="4"/>
      <c r="K704" s="4"/>
      <c r="L704" s="4"/>
      <c r="M704" s="4"/>
    </row>
    <row r="705" spans="1:13" x14ac:dyDescent="0.2">
      <c r="A705" s="4"/>
      <c r="B705" s="425"/>
      <c r="C705" s="425"/>
      <c r="D705" s="426"/>
      <c r="E705" s="4"/>
      <c r="F705" s="4"/>
      <c r="G705" s="4"/>
      <c r="H705" s="4"/>
      <c r="I705" s="4"/>
      <c r="J705" s="4"/>
      <c r="K705" s="4"/>
      <c r="L705" s="4"/>
      <c r="M705" s="4"/>
    </row>
    <row r="706" spans="1:13" x14ac:dyDescent="0.2">
      <c r="A706" s="4"/>
      <c r="B706" s="425"/>
      <c r="C706" s="425"/>
      <c r="D706" s="426"/>
      <c r="E706" s="4"/>
      <c r="F706" s="4"/>
      <c r="G706" s="4"/>
      <c r="H706" s="4"/>
      <c r="I706" s="4"/>
      <c r="J706" s="4"/>
      <c r="K706" s="4"/>
      <c r="L706" s="4"/>
      <c r="M706" s="4"/>
    </row>
    <row r="707" spans="1:13" x14ac:dyDescent="0.2">
      <c r="A707" s="4"/>
      <c r="B707" s="425"/>
      <c r="C707" s="425"/>
      <c r="D707" s="426"/>
      <c r="E707" s="4"/>
      <c r="F707" s="4"/>
      <c r="G707" s="4"/>
      <c r="H707" s="4"/>
      <c r="I707" s="4"/>
      <c r="J707" s="4"/>
      <c r="K707" s="4"/>
      <c r="L707" s="4"/>
      <c r="M707" s="4"/>
    </row>
    <row r="708" spans="1:13" x14ac:dyDescent="0.2">
      <c r="A708" s="4"/>
      <c r="B708" s="425"/>
      <c r="C708" s="425"/>
      <c r="D708" s="426"/>
      <c r="E708" s="4"/>
      <c r="F708" s="4"/>
      <c r="G708" s="4"/>
      <c r="H708" s="4"/>
      <c r="I708" s="4"/>
      <c r="J708" s="4"/>
      <c r="K708" s="4"/>
      <c r="L708" s="4"/>
      <c r="M708" s="4"/>
    </row>
    <row r="709" spans="1:13" x14ac:dyDescent="0.2">
      <c r="A709" s="4"/>
      <c r="B709" s="425"/>
      <c r="C709" s="425"/>
      <c r="D709" s="426"/>
      <c r="E709" s="4"/>
      <c r="F709" s="4"/>
      <c r="G709" s="4"/>
      <c r="H709" s="4"/>
      <c r="I709" s="4"/>
      <c r="J709" s="4"/>
      <c r="K709" s="4"/>
      <c r="L709" s="4"/>
      <c r="M709" s="4"/>
    </row>
    <row r="710" spans="1:13" x14ac:dyDescent="0.2">
      <c r="A710" s="4"/>
      <c r="B710" s="425"/>
      <c r="C710" s="425"/>
      <c r="D710" s="426"/>
      <c r="E710" s="4"/>
      <c r="F710" s="4"/>
      <c r="G710" s="4"/>
      <c r="H710" s="4"/>
      <c r="I710" s="4"/>
      <c r="J710" s="4"/>
      <c r="K710" s="4"/>
      <c r="L710" s="4"/>
      <c r="M710" s="4"/>
    </row>
    <row r="711" spans="1:13" x14ac:dyDescent="0.2">
      <c r="A711" s="4"/>
      <c r="B711" s="425"/>
      <c r="C711" s="425"/>
      <c r="D711" s="426"/>
      <c r="E711" s="4"/>
      <c r="F711" s="4"/>
      <c r="G711" s="4"/>
      <c r="H711" s="4"/>
      <c r="I711" s="4"/>
      <c r="J711" s="4"/>
      <c r="K711" s="4"/>
      <c r="L711" s="4"/>
      <c r="M711" s="4"/>
    </row>
    <row r="712" spans="1:13" x14ac:dyDescent="0.2">
      <c r="A712" s="4"/>
      <c r="B712" s="425"/>
      <c r="C712" s="425"/>
      <c r="D712" s="426"/>
      <c r="E712" s="4"/>
      <c r="F712" s="4"/>
      <c r="G712" s="4"/>
      <c r="H712" s="4"/>
      <c r="I712" s="4"/>
      <c r="J712" s="4"/>
      <c r="K712" s="4"/>
      <c r="L712" s="4"/>
      <c r="M712" s="4"/>
    </row>
    <row r="713" spans="1:13" x14ac:dyDescent="0.2">
      <c r="A713" s="4"/>
      <c r="B713" s="425"/>
      <c r="C713" s="425"/>
      <c r="D713" s="426"/>
      <c r="E713" s="4"/>
      <c r="F713" s="4"/>
      <c r="G713" s="4"/>
      <c r="H713" s="4"/>
      <c r="I713" s="4"/>
      <c r="J713" s="4"/>
      <c r="K713" s="4"/>
      <c r="L713" s="4"/>
      <c r="M713" s="4"/>
    </row>
    <row r="714" spans="1:13" x14ac:dyDescent="0.2">
      <c r="A714" s="4"/>
      <c r="B714" s="425"/>
      <c r="C714" s="425"/>
      <c r="D714" s="426"/>
      <c r="E714" s="4"/>
      <c r="F714" s="4"/>
      <c r="G714" s="4"/>
      <c r="H714" s="4"/>
      <c r="I714" s="4"/>
      <c r="J714" s="4"/>
      <c r="K714" s="4"/>
      <c r="L714" s="4"/>
      <c r="M714" s="4"/>
    </row>
    <row r="715" spans="1:13" x14ac:dyDescent="0.2">
      <c r="A715" s="4"/>
      <c r="B715" s="425"/>
      <c r="C715" s="425"/>
      <c r="D715" s="426"/>
      <c r="E715" s="4"/>
      <c r="F715" s="4"/>
      <c r="G715" s="4"/>
      <c r="H715" s="4"/>
      <c r="I715" s="4"/>
      <c r="J715" s="4"/>
      <c r="K715" s="4"/>
      <c r="L715" s="4"/>
      <c r="M715" s="4"/>
    </row>
    <row r="716" spans="1:13" x14ac:dyDescent="0.2">
      <c r="A716" s="4"/>
      <c r="B716" s="425"/>
      <c r="C716" s="425"/>
      <c r="D716" s="426"/>
      <c r="E716" s="4"/>
      <c r="F716" s="4"/>
      <c r="G716" s="4"/>
      <c r="H716" s="4"/>
      <c r="I716" s="4"/>
      <c r="J716" s="4"/>
      <c r="K716" s="4"/>
      <c r="L716" s="4"/>
      <c r="M716" s="4"/>
    </row>
    <row r="717" spans="1:13" x14ac:dyDescent="0.2">
      <c r="A717" s="4"/>
      <c r="B717" s="425"/>
      <c r="C717" s="425"/>
      <c r="D717" s="426"/>
      <c r="E717" s="4"/>
      <c r="F717" s="4"/>
      <c r="G717" s="4"/>
      <c r="H717" s="4"/>
      <c r="I717" s="4"/>
      <c r="J717" s="4"/>
      <c r="K717" s="4"/>
      <c r="L717" s="4"/>
      <c r="M717" s="4"/>
    </row>
    <row r="718" spans="1:13" x14ac:dyDescent="0.2">
      <c r="A718" s="4"/>
      <c r="B718" s="425"/>
      <c r="C718" s="425"/>
      <c r="D718" s="426"/>
      <c r="E718" s="4"/>
      <c r="F718" s="4"/>
      <c r="G718" s="4"/>
      <c r="H718" s="4"/>
      <c r="I718" s="4"/>
      <c r="J718" s="4"/>
      <c r="K718" s="4"/>
      <c r="L718" s="4"/>
      <c r="M718" s="4"/>
    </row>
    <row r="719" spans="1:13" x14ac:dyDescent="0.2">
      <c r="A719" s="4"/>
      <c r="B719" s="425"/>
      <c r="C719" s="425"/>
      <c r="D719" s="426"/>
      <c r="E719" s="4"/>
      <c r="F719" s="4"/>
      <c r="G719" s="4"/>
      <c r="H719" s="4"/>
      <c r="I719" s="4"/>
      <c r="J719" s="4"/>
      <c r="K719" s="4"/>
      <c r="L719" s="4"/>
      <c r="M719" s="4"/>
    </row>
    <row r="720" spans="1:13" x14ac:dyDescent="0.2">
      <c r="A720" s="4"/>
      <c r="B720" s="425"/>
      <c r="C720" s="425"/>
      <c r="D720" s="426"/>
      <c r="E720" s="4"/>
      <c r="F720" s="4"/>
      <c r="G720" s="4"/>
      <c r="H720" s="4"/>
      <c r="I720" s="4"/>
      <c r="J720" s="4"/>
      <c r="K720" s="4"/>
      <c r="L720" s="4"/>
      <c r="M720" s="4"/>
    </row>
    <row r="721" spans="1:13" x14ac:dyDescent="0.2">
      <c r="A721" s="4"/>
      <c r="B721" s="425"/>
      <c r="C721" s="425"/>
      <c r="D721" s="426"/>
      <c r="E721" s="4"/>
      <c r="F721" s="4"/>
      <c r="G721" s="4"/>
      <c r="H721" s="4"/>
      <c r="I721" s="4"/>
      <c r="J721" s="4"/>
      <c r="K721" s="4"/>
      <c r="L721" s="4"/>
      <c r="M721" s="4"/>
    </row>
    <row r="722" spans="1:13" x14ac:dyDescent="0.2">
      <c r="A722" s="4"/>
      <c r="B722" s="425"/>
      <c r="C722" s="425"/>
      <c r="D722" s="426"/>
      <c r="E722" s="4"/>
      <c r="F722" s="4"/>
      <c r="G722" s="4"/>
      <c r="H722" s="4"/>
      <c r="I722" s="4"/>
      <c r="J722" s="4"/>
      <c r="K722" s="4"/>
      <c r="L722" s="4"/>
      <c r="M722" s="4"/>
    </row>
    <row r="723" spans="1:13" x14ac:dyDescent="0.2">
      <c r="A723" s="4"/>
      <c r="B723" s="425"/>
      <c r="C723" s="425"/>
      <c r="D723" s="426"/>
      <c r="E723" s="4"/>
      <c r="F723" s="4"/>
      <c r="G723" s="4"/>
      <c r="H723" s="4"/>
      <c r="I723" s="4"/>
      <c r="J723" s="4"/>
      <c r="K723" s="4"/>
      <c r="L723" s="4"/>
      <c r="M723" s="4"/>
    </row>
    <row r="724" spans="1:13" x14ac:dyDescent="0.2">
      <c r="A724" s="4"/>
      <c r="B724" s="425"/>
      <c r="C724" s="425"/>
      <c r="D724" s="426"/>
      <c r="E724" s="4"/>
      <c r="F724" s="4"/>
      <c r="G724" s="4"/>
      <c r="H724" s="4"/>
      <c r="I724" s="4"/>
      <c r="J724" s="4"/>
      <c r="K724" s="4"/>
      <c r="L724" s="4"/>
      <c r="M724" s="4"/>
    </row>
    <row r="725" spans="1:13" x14ac:dyDescent="0.2">
      <c r="A725" s="4"/>
      <c r="B725" s="425"/>
      <c r="C725" s="425"/>
      <c r="D725" s="426"/>
      <c r="E725" s="4"/>
      <c r="F725" s="4"/>
      <c r="G725" s="4"/>
      <c r="H725" s="4"/>
      <c r="I725" s="4"/>
      <c r="J725" s="4"/>
      <c r="K725" s="4"/>
      <c r="L725" s="4"/>
      <c r="M725" s="4"/>
    </row>
    <row r="726" spans="1:13" x14ac:dyDescent="0.2">
      <c r="A726" s="4"/>
      <c r="B726" s="425"/>
      <c r="C726" s="425"/>
      <c r="D726" s="426"/>
      <c r="E726" s="4"/>
      <c r="F726" s="4"/>
      <c r="G726" s="4"/>
      <c r="H726" s="4"/>
      <c r="I726" s="4"/>
      <c r="J726" s="4"/>
      <c r="K726" s="4"/>
      <c r="L726" s="4"/>
      <c r="M726" s="4"/>
    </row>
    <row r="727" spans="1:13" x14ac:dyDescent="0.2">
      <c r="A727" s="4"/>
      <c r="B727" s="425"/>
      <c r="C727" s="425"/>
      <c r="D727" s="426"/>
      <c r="E727" s="4"/>
      <c r="F727" s="4"/>
      <c r="G727" s="4"/>
      <c r="H727" s="4"/>
      <c r="I727" s="4"/>
      <c r="J727" s="4"/>
      <c r="K727" s="4"/>
      <c r="L727" s="4"/>
      <c r="M727" s="4"/>
    </row>
    <row r="728" spans="1:13" x14ac:dyDescent="0.2">
      <c r="A728" s="4"/>
      <c r="B728" s="425"/>
      <c r="C728" s="425"/>
      <c r="D728" s="426"/>
      <c r="E728" s="4"/>
      <c r="F728" s="4"/>
      <c r="G728" s="4"/>
      <c r="H728" s="4"/>
      <c r="I728" s="4"/>
      <c r="J728" s="4"/>
      <c r="K728" s="4"/>
      <c r="L728" s="4"/>
      <c r="M728" s="4"/>
    </row>
    <row r="729" spans="1:13" x14ac:dyDescent="0.2">
      <c r="A729" s="4"/>
      <c r="B729" s="425"/>
      <c r="C729" s="425"/>
      <c r="D729" s="426"/>
      <c r="E729" s="4"/>
      <c r="F729" s="4"/>
      <c r="G729" s="4"/>
      <c r="H729" s="4"/>
      <c r="I729" s="4"/>
      <c r="J729" s="4"/>
      <c r="K729" s="4"/>
      <c r="L729" s="4"/>
      <c r="M729" s="4"/>
    </row>
    <row r="730" spans="1:13" x14ac:dyDescent="0.2">
      <c r="A730" s="4"/>
      <c r="B730" s="425"/>
      <c r="C730" s="425"/>
      <c r="D730" s="426"/>
      <c r="E730" s="4"/>
      <c r="F730" s="4"/>
      <c r="G730" s="4"/>
      <c r="H730" s="4"/>
      <c r="I730" s="4"/>
      <c r="J730" s="4"/>
      <c r="K730" s="4"/>
      <c r="L730" s="4"/>
      <c r="M730" s="4"/>
    </row>
    <row r="731" spans="1:13" x14ac:dyDescent="0.2">
      <c r="A731" s="4"/>
      <c r="B731" s="425"/>
      <c r="C731" s="425"/>
      <c r="D731" s="426"/>
      <c r="E731" s="4"/>
      <c r="F731" s="4"/>
      <c r="G731" s="4"/>
      <c r="H731" s="4"/>
      <c r="I731" s="4"/>
      <c r="J731" s="4"/>
      <c r="K731" s="4"/>
      <c r="L731" s="4"/>
      <c r="M731" s="4"/>
    </row>
    <row r="732" spans="1:13" x14ac:dyDescent="0.2">
      <c r="A732" s="4"/>
      <c r="B732" s="425"/>
      <c r="C732" s="425"/>
      <c r="D732" s="426"/>
      <c r="E732" s="4"/>
      <c r="F732" s="4"/>
      <c r="G732" s="4"/>
      <c r="H732" s="4"/>
      <c r="I732" s="4"/>
      <c r="J732" s="4"/>
      <c r="K732" s="4"/>
      <c r="L732" s="4"/>
      <c r="M732" s="4"/>
    </row>
    <row r="733" spans="1:13" x14ac:dyDescent="0.2">
      <c r="A733" s="4"/>
      <c r="B733" s="425"/>
      <c r="C733" s="425"/>
      <c r="D733" s="426"/>
      <c r="E733" s="4"/>
      <c r="F733" s="4"/>
      <c r="G733" s="4"/>
      <c r="H733" s="4"/>
      <c r="I733" s="4"/>
      <c r="J733" s="4"/>
      <c r="K733" s="4"/>
      <c r="L733" s="4"/>
      <c r="M733" s="4"/>
    </row>
    <row r="734" spans="1:13" x14ac:dyDescent="0.2">
      <c r="A734" s="4"/>
      <c r="B734" s="425"/>
      <c r="C734" s="425"/>
      <c r="D734" s="426"/>
      <c r="E734" s="4"/>
      <c r="F734" s="4"/>
      <c r="G734" s="4"/>
      <c r="H734" s="4"/>
      <c r="I734" s="4"/>
      <c r="J734" s="4"/>
      <c r="K734" s="4"/>
      <c r="L734" s="4"/>
      <c r="M734" s="4"/>
    </row>
    <row r="735" spans="1:13" x14ac:dyDescent="0.2">
      <c r="A735" s="4"/>
      <c r="B735" s="425"/>
      <c r="C735" s="425"/>
      <c r="D735" s="426"/>
      <c r="E735" s="4"/>
      <c r="F735" s="4"/>
      <c r="G735" s="4"/>
      <c r="H735" s="4"/>
      <c r="I735" s="4"/>
      <c r="J735" s="4"/>
      <c r="K735" s="4"/>
      <c r="L735" s="4"/>
      <c r="M735" s="4"/>
    </row>
    <row r="736" spans="1:13" x14ac:dyDescent="0.2">
      <c r="A736" s="4"/>
      <c r="B736" s="425"/>
      <c r="C736" s="425"/>
      <c r="D736" s="426"/>
      <c r="E736" s="4"/>
      <c r="F736" s="4"/>
      <c r="G736" s="4"/>
      <c r="H736" s="4"/>
      <c r="I736" s="4"/>
      <c r="J736" s="4"/>
      <c r="K736" s="4"/>
      <c r="L736" s="4"/>
      <c r="M736" s="4"/>
    </row>
    <row r="737" spans="1:13" x14ac:dyDescent="0.2">
      <c r="A737" s="4"/>
      <c r="B737" s="425"/>
      <c r="C737" s="425"/>
      <c r="D737" s="426"/>
      <c r="E737" s="4"/>
      <c r="F737" s="4"/>
      <c r="G737" s="4"/>
      <c r="H737" s="4"/>
      <c r="I737" s="4"/>
      <c r="J737" s="4"/>
      <c r="K737" s="4"/>
      <c r="L737" s="4"/>
      <c r="M737" s="4"/>
    </row>
    <row r="738" spans="1:13" x14ac:dyDescent="0.2">
      <c r="A738" s="4"/>
      <c r="B738" s="425"/>
      <c r="C738" s="425"/>
      <c r="D738" s="426"/>
      <c r="E738" s="4"/>
      <c r="F738" s="4"/>
      <c r="G738" s="4"/>
      <c r="H738" s="4"/>
      <c r="I738" s="4"/>
      <c r="J738" s="4"/>
      <c r="K738" s="4"/>
      <c r="L738" s="4"/>
      <c r="M738" s="4"/>
    </row>
    <row r="739" spans="1:13" x14ac:dyDescent="0.2">
      <c r="A739" s="4"/>
      <c r="B739" s="425"/>
      <c r="C739" s="425"/>
      <c r="D739" s="426"/>
      <c r="E739" s="4"/>
      <c r="F739" s="4"/>
      <c r="G739" s="4"/>
      <c r="H739" s="4"/>
      <c r="I739" s="4"/>
      <c r="J739" s="4"/>
      <c r="K739" s="4"/>
      <c r="L739" s="4"/>
      <c r="M739" s="4"/>
    </row>
    <row r="740" spans="1:13" x14ac:dyDescent="0.2">
      <c r="A740" s="4"/>
      <c r="B740" s="425"/>
      <c r="C740" s="425"/>
      <c r="D740" s="426"/>
      <c r="E740" s="4"/>
      <c r="F740" s="4"/>
      <c r="G740" s="4"/>
      <c r="H740" s="4"/>
      <c r="I740" s="4"/>
      <c r="J740" s="4"/>
      <c r="K740" s="4"/>
      <c r="L740" s="4"/>
      <c r="M740" s="4"/>
    </row>
    <row r="741" spans="1:13" x14ac:dyDescent="0.2">
      <c r="A741" s="4"/>
      <c r="B741" s="425"/>
      <c r="C741" s="425"/>
      <c r="D741" s="426"/>
      <c r="E741" s="4"/>
      <c r="F741" s="4"/>
      <c r="G741" s="4"/>
      <c r="H741" s="4"/>
      <c r="I741" s="4"/>
      <c r="J741" s="4"/>
      <c r="K741" s="4"/>
      <c r="L741" s="4"/>
      <c r="M741" s="4"/>
    </row>
    <row r="742" spans="1:13" x14ac:dyDescent="0.2">
      <c r="A742" s="4"/>
      <c r="B742" s="425"/>
      <c r="C742" s="425"/>
      <c r="D742" s="426"/>
      <c r="E742" s="4"/>
      <c r="F742" s="4"/>
      <c r="G742" s="4"/>
      <c r="H742" s="4"/>
      <c r="I742" s="4"/>
      <c r="J742" s="4"/>
      <c r="K742" s="4"/>
      <c r="L742" s="4"/>
      <c r="M742" s="4"/>
    </row>
    <row r="743" spans="1:13" x14ac:dyDescent="0.2">
      <c r="A743" s="4"/>
      <c r="B743" s="425"/>
      <c r="C743" s="425"/>
      <c r="D743" s="426"/>
      <c r="E743" s="4"/>
      <c r="F743" s="4"/>
      <c r="G743" s="4"/>
      <c r="H743" s="4"/>
      <c r="I743" s="4"/>
      <c r="J743" s="4"/>
      <c r="K743" s="4"/>
      <c r="L743" s="4"/>
      <c r="M743" s="4"/>
    </row>
    <row r="744" spans="1:13" x14ac:dyDescent="0.2">
      <c r="A744" s="4"/>
      <c r="B744" s="425"/>
      <c r="C744" s="425"/>
      <c r="D744" s="426"/>
      <c r="E744" s="4"/>
      <c r="F744" s="4"/>
      <c r="G744" s="4"/>
      <c r="H744" s="4"/>
      <c r="I744" s="4"/>
      <c r="J744" s="4"/>
      <c r="K744" s="4"/>
      <c r="L744" s="4"/>
      <c r="M744" s="4"/>
    </row>
    <row r="745" spans="1:13" x14ac:dyDescent="0.2">
      <c r="A745" s="4"/>
      <c r="B745" s="425"/>
      <c r="C745" s="425"/>
      <c r="D745" s="426"/>
      <c r="E745" s="4"/>
      <c r="F745" s="4"/>
      <c r="G745" s="4"/>
      <c r="H745" s="4"/>
      <c r="I745" s="4"/>
      <c r="J745" s="4"/>
      <c r="K745" s="4"/>
      <c r="L745" s="4"/>
      <c r="M745" s="4"/>
    </row>
    <row r="746" spans="1:13" x14ac:dyDescent="0.2">
      <c r="A746" s="4"/>
      <c r="B746" s="425"/>
      <c r="C746" s="425"/>
      <c r="D746" s="426"/>
      <c r="E746" s="4"/>
      <c r="F746" s="4"/>
      <c r="G746" s="4"/>
      <c r="H746" s="4"/>
      <c r="I746" s="4"/>
      <c r="J746" s="4"/>
      <c r="K746" s="4"/>
      <c r="L746" s="4"/>
      <c r="M746" s="4"/>
    </row>
    <row r="747" spans="1:13" x14ac:dyDescent="0.2">
      <c r="A747" s="4"/>
      <c r="B747" s="425"/>
      <c r="C747" s="425"/>
      <c r="D747" s="426"/>
      <c r="E747" s="4"/>
      <c r="F747" s="4"/>
      <c r="G747" s="4"/>
      <c r="H747" s="4"/>
      <c r="I747" s="4"/>
      <c r="J747" s="4"/>
      <c r="K747" s="4"/>
      <c r="L747" s="4"/>
      <c r="M747" s="4"/>
    </row>
    <row r="748" spans="1:13" x14ac:dyDescent="0.2">
      <c r="A748" s="4"/>
      <c r="B748" s="425"/>
      <c r="C748" s="425"/>
      <c r="D748" s="426"/>
      <c r="E748" s="4"/>
      <c r="F748" s="4"/>
      <c r="G748" s="4"/>
      <c r="H748" s="4"/>
      <c r="I748" s="4"/>
      <c r="J748" s="4"/>
      <c r="K748" s="4"/>
      <c r="L748" s="4"/>
      <c r="M748" s="4"/>
    </row>
    <row r="749" spans="1:13" x14ac:dyDescent="0.2">
      <c r="A749" s="4"/>
      <c r="B749" s="425"/>
      <c r="C749" s="425"/>
      <c r="D749" s="426"/>
      <c r="E749" s="4"/>
      <c r="F749" s="4"/>
      <c r="G749" s="4"/>
      <c r="H749" s="4"/>
      <c r="I749" s="4"/>
      <c r="J749" s="4"/>
      <c r="K749" s="4"/>
      <c r="L749" s="4"/>
      <c r="M749" s="4"/>
    </row>
    <row r="750" spans="1:13" x14ac:dyDescent="0.2">
      <c r="A750" s="4"/>
      <c r="B750" s="425"/>
      <c r="C750" s="425"/>
      <c r="D750" s="426"/>
      <c r="E750" s="4"/>
      <c r="F750" s="4"/>
      <c r="G750" s="4"/>
      <c r="H750" s="4"/>
      <c r="I750" s="4"/>
      <c r="J750" s="4"/>
      <c r="K750" s="4"/>
      <c r="L750" s="4"/>
      <c r="M750" s="4"/>
    </row>
    <row r="751" spans="1:13" x14ac:dyDescent="0.2">
      <c r="A751" s="4"/>
      <c r="B751" s="425"/>
      <c r="C751" s="425"/>
      <c r="D751" s="426"/>
      <c r="E751" s="4"/>
      <c r="F751" s="4"/>
      <c r="G751" s="4"/>
      <c r="H751" s="4"/>
      <c r="I751" s="4"/>
      <c r="J751" s="4"/>
      <c r="K751" s="4"/>
      <c r="L751" s="4"/>
      <c r="M751" s="4"/>
    </row>
    <row r="752" spans="1:13" x14ac:dyDescent="0.2">
      <c r="A752" s="4"/>
      <c r="B752" s="425"/>
      <c r="C752" s="425"/>
      <c r="D752" s="426"/>
      <c r="E752" s="4"/>
      <c r="F752" s="4"/>
      <c r="G752" s="4"/>
      <c r="H752" s="4"/>
      <c r="I752" s="4"/>
      <c r="J752" s="4"/>
      <c r="K752" s="4"/>
      <c r="L752" s="4"/>
      <c r="M752" s="4"/>
    </row>
    <row r="753" spans="1:13" x14ac:dyDescent="0.2">
      <c r="A753" s="4"/>
      <c r="B753" s="425"/>
      <c r="C753" s="425"/>
      <c r="D753" s="426"/>
      <c r="E753" s="4"/>
      <c r="F753" s="4"/>
      <c r="G753" s="4"/>
      <c r="H753" s="4"/>
      <c r="I753" s="4"/>
      <c r="J753" s="4"/>
      <c r="K753" s="4"/>
      <c r="L753" s="4"/>
      <c r="M753" s="4"/>
    </row>
    <row r="754" spans="1:13" x14ac:dyDescent="0.2">
      <c r="A754" s="4"/>
      <c r="B754" s="425"/>
      <c r="C754" s="425"/>
      <c r="D754" s="426"/>
      <c r="E754" s="4"/>
      <c r="F754" s="4"/>
      <c r="G754" s="4"/>
      <c r="H754" s="4"/>
      <c r="I754" s="4"/>
      <c r="J754" s="4"/>
      <c r="K754" s="4"/>
      <c r="L754" s="4"/>
      <c r="M754" s="4"/>
    </row>
    <row r="755" spans="1:13" x14ac:dyDescent="0.2">
      <c r="A755" s="4"/>
      <c r="B755" s="425"/>
      <c r="C755" s="425"/>
      <c r="D755" s="426"/>
      <c r="E755" s="4"/>
      <c r="F755" s="4"/>
      <c r="G755" s="4"/>
      <c r="H755" s="4"/>
      <c r="I755" s="4"/>
      <c r="J755" s="4"/>
      <c r="K755" s="4"/>
      <c r="L755" s="4"/>
      <c r="M755" s="4"/>
    </row>
    <row r="756" spans="1:13" x14ac:dyDescent="0.2">
      <c r="A756" s="4"/>
      <c r="B756" s="425"/>
      <c r="C756" s="425"/>
      <c r="D756" s="426"/>
      <c r="E756" s="4"/>
      <c r="F756" s="4"/>
      <c r="G756" s="4"/>
      <c r="H756" s="4"/>
      <c r="I756" s="4"/>
      <c r="J756" s="4"/>
      <c r="K756" s="4"/>
      <c r="L756" s="4"/>
      <c r="M756" s="4"/>
    </row>
    <row r="757" spans="1:13" x14ac:dyDescent="0.2">
      <c r="A757" s="4"/>
      <c r="B757" s="425"/>
      <c r="C757" s="425"/>
      <c r="D757" s="426"/>
      <c r="E757" s="4"/>
      <c r="F757" s="4"/>
      <c r="G757" s="4"/>
      <c r="H757" s="4"/>
      <c r="I757" s="4"/>
      <c r="J757" s="4"/>
      <c r="K757" s="4"/>
      <c r="L757" s="4"/>
      <c r="M757" s="4"/>
    </row>
    <row r="758" spans="1:13" x14ac:dyDescent="0.2">
      <c r="A758" s="4"/>
      <c r="B758" s="425"/>
      <c r="C758" s="425"/>
      <c r="D758" s="426"/>
      <c r="E758" s="4"/>
      <c r="F758" s="4"/>
      <c r="G758" s="4"/>
      <c r="H758" s="4"/>
      <c r="I758" s="4"/>
      <c r="J758" s="4"/>
      <c r="K758" s="4"/>
      <c r="L758" s="4"/>
      <c r="M758" s="4"/>
    </row>
    <row r="759" spans="1:13" x14ac:dyDescent="0.2">
      <c r="A759" s="4"/>
      <c r="B759" s="425"/>
      <c r="C759" s="425"/>
      <c r="D759" s="426"/>
      <c r="E759" s="4"/>
      <c r="F759" s="4"/>
      <c r="G759" s="4"/>
      <c r="H759" s="4"/>
      <c r="I759" s="4"/>
      <c r="J759" s="4"/>
      <c r="K759" s="4"/>
      <c r="L759" s="4"/>
      <c r="M759" s="4"/>
    </row>
    <row r="760" spans="1:13" x14ac:dyDescent="0.2">
      <c r="A760" s="4"/>
      <c r="B760" s="425"/>
      <c r="C760" s="425"/>
      <c r="D760" s="426"/>
      <c r="E760" s="4"/>
      <c r="F760" s="4"/>
      <c r="G760" s="4"/>
      <c r="H760" s="4"/>
      <c r="I760" s="4"/>
      <c r="J760" s="4"/>
      <c r="K760" s="4"/>
      <c r="L760" s="4"/>
      <c r="M760" s="4"/>
    </row>
    <row r="761" spans="1:13" x14ac:dyDescent="0.2">
      <c r="A761" s="4"/>
      <c r="B761" s="425"/>
      <c r="C761" s="425"/>
      <c r="D761" s="426"/>
      <c r="E761" s="4"/>
      <c r="F761" s="4"/>
      <c r="G761" s="4"/>
      <c r="H761" s="4"/>
      <c r="I761" s="4"/>
      <c r="J761" s="4"/>
      <c r="K761" s="4"/>
      <c r="L761" s="4"/>
      <c r="M761" s="4"/>
    </row>
    <row r="762" spans="1:13" x14ac:dyDescent="0.2">
      <c r="A762" s="4"/>
      <c r="B762" s="425"/>
      <c r="C762" s="425"/>
      <c r="D762" s="426"/>
      <c r="E762" s="4"/>
      <c r="F762" s="4"/>
      <c r="G762" s="4"/>
      <c r="H762" s="4"/>
      <c r="I762" s="4"/>
      <c r="J762" s="4"/>
      <c r="K762" s="4"/>
      <c r="L762" s="4"/>
      <c r="M762" s="4"/>
    </row>
    <row r="763" spans="1:13" x14ac:dyDescent="0.2">
      <c r="A763" s="4"/>
      <c r="B763" s="425"/>
      <c r="C763" s="425"/>
      <c r="D763" s="426"/>
      <c r="E763" s="4"/>
      <c r="F763" s="4"/>
      <c r="G763" s="4"/>
      <c r="H763" s="4"/>
      <c r="I763" s="4"/>
      <c r="J763" s="4"/>
      <c r="K763" s="4"/>
      <c r="L763" s="4"/>
      <c r="M763" s="4"/>
    </row>
    <row r="764" spans="1:13" x14ac:dyDescent="0.2">
      <c r="A764" s="4"/>
      <c r="B764" s="425"/>
      <c r="C764" s="425"/>
      <c r="D764" s="426"/>
      <c r="E764" s="4"/>
      <c r="F764" s="4"/>
      <c r="G764" s="4"/>
      <c r="H764" s="4"/>
      <c r="I764" s="4"/>
      <c r="J764" s="4"/>
      <c r="K764" s="4"/>
      <c r="L764" s="4"/>
      <c r="M764" s="4"/>
    </row>
    <row r="765" spans="1:13" x14ac:dyDescent="0.2">
      <c r="A765" s="4"/>
      <c r="B765" s="425"/>
      <c r="C765" s="425"/>
      <c r="D765" s="426"/>
      <c r="E765" s="4"/>
      <c r="F765" s="4"/>
      <c r="G765" s="4"/>
      <c r="H765" s="4"/>
      <c r="I765" s="4"/>
      <c r="J765" s="4"/>
      <c r="K765" s="4"/>
      <c r="L765" s="4"/>
      <c r="M765" s="4"/>
    </row>
    <row r="766" spans="1:13" x14ac:dyDescent="0.2">
      <c r="A766" s="4"/>
      <c r="B766" s="425"/>
      <c r="C766" s="425"/>
      <c r="D766" s="426"/>
      <c r="E766" s="4"/>
      <c r="F766" s="4"/>
      <c r="G766" s="4"/>
      <c r="H766" s="4"/>
      <c r="I766" s="4"/>
      <c r="J766" s="4"/>
      <c r="K766" s="4"/>
      <c r="L766" s="4"/>
      <c r="M766" s="4"/>
    </row>
    <row r="767" spans="1:13" x14ac:dyDescent="0.2">
      <c r="A767" s="4"/>
      <c r="B767" s="425"/>
      <c r="C767" s="425"/>
      <c r="D767" s="426"/>
      <c r="E767" s="4"/>
      <c r="F767" s="4"/>
      <c r="G767" s="4"/>
      <c r="H767" s="4"/>
      <c r="I767" s="4"/>
      <c r="J767" s="4"/>
      <c r="K767" s="4"/>
      <c r="L767" s="4"/>
      <c r="M767" s="4"/>
    </row>
    <row r="768" spans="1:13" x14ac:dyDescent="0.2">
      <c r="A768" s="4"/>
      <c r="B768" s="425"/>
      <c r="C768" s="425"/>
      <c r="D768" s="426"/>
      <c r="E768" s="4"/>
      <c r="F768" s="4"/>
      <c r="G768" s="4"/>
      <c r="H768" s="4"/>
      <c r="I768" s="4"/>
      <c r="J768" s="4"/>
      <c r="K768" s="4"/>
      <c r="L768" s="4"/>
      <c r="M768" s="4"/>
    </row>
    <row r="769" spans="1:13" x14ac:dyDescent="0.2">
      <c r="A769" s="4"/>
      <c r="B769" s="425"/>
      <c r="C769" s="425"/>
      <c r="D769" s="426"/>
      <c r="E769" s="4"/>
      <c r="F769" s="4"/>
      <c r="G769" s="4"/>
      <c r="H769" s="4"/>
      <c r="I769" s="4"/>
      <c r="J769" s="4"/>
      <c r="K769" s="4"/>
      <c r="L769" s="4"/>
      <c r="M769" s="4"/>
    </row>
    <row r="770" spans="1:13" x14ac:dyDescent="0.2">
      <c r="A770" s="4"/>
      <c r="B770" s="425"/>
      <c r="C770" s="425"/>
      <c r="D770" s="426"/>
      <c r="E770" s="4"/>
      <c r="F770" s="4"/>
      <c r="G770" s="4"/>
      <c r="H770" s="4"/>
      <c r="I770" s="4"/>
      <c r="J770" s="4"/>
      <c r="K770" s="4"/>
      <c r="L770" s="4"/>
      <c r="M770" s="4"/>
    </row>
    <row r="771" spans="1:13" x14ac:dyDescent="0.2">
      <c r="A771" s="4"/>
      <c r="B771" s="425"/>
      <c r="C771" s="425"/>
      <c r="D771" s="426"/>
      <c r="E771" s="4"/>
      <c r="F771" s="4"/>
      <c r="G771" s="4"/>
      <c r="H771" s="4"/>
      <c r="I771" s="4"/>
      <c r="J771" s="4"/>
      <c r="K771" s="4"/>
      <c r="L771" s="4"/>
      <c r="M771" s="4"/>
    </row>
    <row r="772" spans="1:13" x14ac:dyDescent="0.2">
      <c r="A772" s="4"/>
      <c r="B772" s="425"/>
      <c r="C772" s="425"/>
      <c r="D772" s="426"/>
      <c r="E772" s="4"/>
      <c r="F772" s="4"/>
      <c r="G772" s="4"/>
      <c r="H772" s="4"/>
      <c r="I772" s="4"/>
      <c r="J772" s="4"/>
      <c r="K772" s="4"/>
      <c r="L772" s="4"/>
      <c r="M772" s="4"/>
    </row>
    <row r="773" spans="1:13" x14ac:dyDescent="0.2">
      <c r="A773" s="4"/>
      <c r="B773" s="425"/>
      <c r="C773" s="425"/>
      <c r="D773" s="426"/>
      <c r="E773" s="4"/>
      <c r="F773" s="4"/>
      <c r="G773" s="4"/>
      <c r="H773" s="4"/>
      <c r="I773" s="4"/>
      <c r="J773" s="4"/>
      <c r="K773" s="4"/>
      <c r="L773" s="4"/>
      <c r="M773" s="4"/>
    </row>
    <row r="774" spans="1:13" x14ac:dyDescent="0.2">
      <c r="A774" s="4"/>
      <c r="B774" s="425"/>
      <c r="C774" s="425"/>
      <c r="D774" s="426"/>
      <c r="E774" s="4"/>
      <c r="F774" s="4"/>
      <c r="G774" s="4"/>
      <c r="H774" s="4"/>
      <c r="I774" s="4"/>
      <c r="J774" s="4"/>
      <c r="K774" s="4"/>
      <c r="L774" s="4"/>
      <c r="M774" s="4"/>
    </row>
    <row r="775" spans="1:13" x14ac:dyDescent="0.2">
      <c r="A775" s="4"/>
      <c r="B775" s="425"/>
      <c r="C775" s="425"/>
      <c r="D775" s="426"/>
      <c r="E775" s="4"/>
      <c r="F775" s="4"/>
      <c r="G775" s="4"/>
      <c r="H775" s="4"/>
      <c r="I775" s="4"/>
      <c r="J775" s="4"/>
      <c r="K775" s="4"/>
      <c r="L775" s="4"/>
      <c r="M775" s="4"/>
    </row>
    <row r="776" spans="1:13" x14ac:dyDescent="0.2">
      <c r="A776" s="4"/>
      <c r="B776" s="425"/>
      <c r="C776" s="425"/>
      <c r="D776" s="426"/>
      <c r="E776" s="4"/>
      <c r="F776" s="4"/>
      <c r="G776" s="4"/>
      <c r="H776" s="4"/>
      <c r="I776" s="4"/>
      <c r="J776" s="4"/>
      <c r="K776" s="4"/>
      <c r="L776" s="4"/>
      <c r="M776" s="4"/>
    </row>
    <row r="777" spans="1:13" x14ac:dyDescent="0.2">
      <c r="A777" s="4"/>
      <c r="B777" s="425"/>
      <c r="C777" s="425"/>
      <c r="D777" s="426"/>
      <c r="E777" s="4"/>
      <c r="F777" s="4"/>
      <c r="G777" s="4"/>
      <c r="H777" s="4"/>
      <c r="I777" s="4"/>
      <c r="J777" s="4"/>
      <c r="K777" s="4"/>
      <c r="L777" s="4"/>
      <c r="M777" s="4"/>
    </row>
    <row r="778" spans="1:13" x14ac:dyDescent="0.2">
      <c r="A778" s="4"/>
      <c r="B778" s="425"/>
      <c r="C778" s="425"/>
      <c r="D778" s="426"/>
      <c r="E778" s="4"/>
      <c r="F778" s="4"/>
      <c r="G778" s="4"/>
      <c r="H778" s="4"/>
      <c r="I778" s="4"/>
      <c r="J778" s="4"/>
      <c r="K778" s="4"/>
      <c r="L778" s="4"/>
      <c r="M778" s="4"/>
    </row>
    <row r="779" spans="1:13" x14ac:dyDescent="0.2">
      <c r="A779" s="4"/>
      <c r="B779" s="425"/>
      <c r="C779" s="425"/>
      <c r="D779" s="426"/>
      <c r="E779" s="4"/>
      <c r="F779" s="4"/>
      <c r="G779" s="4"/>
      <c r="H779" s="4"/>
      <c r="I779" s="4"/>
      <c r="J779" s="4"/>
      <c r="K779" s="4"/>
      <c r="L779" s="4"/>
      <c r="M779" s="4"/>
    </row>
    <row r="780" spans="1:13" x14ac:dyDescent="0.2">
      <c r="A780" s="4"/>
      <c r="B780" s="425"/>
      <c r="C780" s="425"/>
      <c r="D780" s="426"/>
      <c r="E780" s="4"/>
      <c r="F780" s="4"/>
      <c r="G780" s="4"/>
      <c r="H780" s="4"/>
      <c r="I780" s="4"/>
      <c r="J780" s="4"/>
      <c r="K780" s="4"/>
      <c r="L780" s="4"/>
      <c r="M780" s="4"/>
    </row>
    <row r="781" spans="1:13" x14ac:dyDescent="0.2">
      <c r="A781" s="4"/>
      <c r="B781" s="425"/>
      <c r="C781" s="425"/>
      <c r="D781" s="426"/>
      <c r="E781" s="4"/>
      <c r="F781" s="4"/>
      <c r="G781" s="4"/>
      <c r="H781" s="4"/>
      <c r="I781" s="4"/>
      <c r="J781" s="4"/>
      <c r="K781" s="4"/>
      <c r="L781" s="4"/>
      <c r="M781" s="4"/>
    </row>
    <row r="782" spans="1:13" x14ac:dyDescent="0.2">
      <c r="A782" s="4"/>
      <c r="B782" s="425"/>
      <c r="C782" s="425"/>
      <c r="D782" s="426"/>
      <c r="E782" s="4"/>
      <c r="F782" s="4"/>
      <c r="G782" s="4"/>
      <c r="H782" s="4"/>
      <c r="I782" s="4"/>
      <c r="J782" s="4"/>
      <c r="K782" s="4"/>
      <c r="L782" s="4"/>
      <c r="M782" s="4"/>
    </row>
    <row r="783" spans="1:13" x14ac:dyDescent="0.2">
      <c r="A783" s="4"/>
      <c r="B783" s="425"/>
      <c r="C783" s="425"/>
      <c r="D783" s="426"/>
      <c r="E783" s="4"/>
      <c r="F783" s="4"/>
      <c r="G783" s="4"/>
      <c r="H783" s="4"/>
      <c r="I783" s="4"/>
      <c r="J783" s="4"/>
      <c r="K783" s="4"/>
      <c r="L783" s="4"/>
      <c r="M783" s="4"/>
    </row>
    <row r="784" spans="1:13" x14ac:dyDescent="0.2">
      <c r="A784" s="4"/>
      <c r="B784" s="425"/>
      <c r="C784" s="425"/>
      <c r="D784" s="426"/>
      <c r="E784" s="4"/>
      <c r="F784" s="4"/>
      <c r="G784" s="4"/>
      <c r="H784" s="4"/>
      <c r="I784" s="4"/>
      <c r="J784" s="4"/>
      <c r="K784" s="4"/>
      <c r="L784" s="4"/>
      <c r="M784" s="4"/>
    </row>
    <row r="785" spans="1:13" x14ac:dyDescent="0.2">
      <c r="A785" s="4"/>
      <c r="B785" s="425"/>
      <c r="C785" s="425"/>
      <c r="D785" s="426"/>
      <c r="E785" s="4"/>
      <c r="F785" s="4"/>
      <c r="G785" s="4"/>
      <c r="H785" s="4"/>
      <c r="I785" s="4"/>
      <c r="J785" s="4"/>
      <c r="K785" s="4"/>
      <c r="L785" s="4"/>
      <c r="M785" s="4"/>
    </row>
    <row r="786" spans="1:13" x14ac:dyDescent="0.2">
      <c r="A786" s="4"/>
      <c r="B786" s="425"/>
      <c r="C786" s="425"/>
      <c r="D786" s="426"/>
      <c r="E786" s="4"/>
      <c r="F786" s="4"/>
      <c r="G786" s="4"/>
      <c r="H786" s="4"/>
      <c r="I786" s="4"/>
      <c r="J786" s="4"/>
      <c r="K786" s="4"/>
      <c r="L786" s="4"/>
      <c r="M786" s="4"/>
    </row>
    <row r="787" spans="1:13" x14ac:dyDescent="0.2">
      <c r="A787" s="4"/>
      <c r="B787" s="425"/>
      <c r="C787" s="425"/>
      <c r="D787" s="426"/>
      <c r="E787" s="4"/>
      <c r="F787" s="4"/>
      <c r="G787" s="4"/>
      <c r="H787" s="4"/>
      <c r="I787" s="4"/>
      <c r="J787" s="4"/>
      <c r="K787" s="4"/>
      <c r="L787" s="4"/>
      <c r="M787" s="4"/>
    </row>
    <row r="788" spans="1:13" x14ac:dyDescent="0.2">
      <c r="A788" s="4"/>
      <c r="B788" s="425"/>
      <c r="C788" s="425"/>
      <c r="D788" s="426"/>
      <c r="E788" s="4"/>
      <c r="F788" s="4"/>
      <c r="G788" s="4"/>
      <c r="H788" s="4"/>
      <c r="I788" s="4"/>
      <c r="J788" s="4"/>
      <c r="K788" s="4"/>
      <c r="L788" s="4"/>
      <c r="M788" s="4"/>
    </row>
    <row r="789" spans="1:13" x14ac:dyDescent="0.2">
      <c r="A789" s="4"/>
      <c r="B789" s="425"/>
      <c r="C789" s="425"/>
      <c r="D789" s="426"/>
      <c r="E789" s="4"/>
      <c r="F789" s="4"/>
      <c r="G789" s="4"/>
      <c r="H789" s="4"/>
      <c r="I789" s="4"/>
      <c r="J789" s="4"/>
      <c r="K789" s="4"/>
      <c r="L789" s="4"/>
      <c r="M789" s="4"/>
    </row>
    <row r="790" spans="1:13" x14ac:dyDescent="0.2">
      <c r="A790" s="4"/>
      <c r="B790" s="425"/>
      <c r="C790" s="425"/>
      <c r="D790" s="426"/>
      <c r="E790" s="4"/>
      <c r="F790" s="4"/>
      <c r="G790" s="4"/>
      <c r="H790" s="4"/>
      <c r="I790" s="4"/>
      <c r="J790" s="4"/>
      <c r="K790" s="4"/>
      <c r="L790" s="4"/>
      <c r="M790" s="4"/>
    </row>
    <row r="791" spans="1:13" x14ac:dyDescent="0.2">
      <c r="A791" s="4"/>
      <c r="B791" s="425"/>
      <c r="C791" s="425"/>
      <c r="D791" s="426"/>
      <c r="E791" s="4"/>
      <c r="F791" s="4"/>
      <c r="G791" s="4"/>
      <c r="H791" s="4"/>
      <c r="I791" s="4"/>
      <c r="J791" s="4"/>
      <c r="K791" s="4"/>
      <c r="L791" s="4"/>
      <c r="M791" s="4"/>
    </row>
    <row r="792" spans="1:13" x14ac:dyDescent="0.2">
      <c r="A792" s="4"/>
      <c r="B792" s="425"/>
      <c r="C792" s="425"/>
      <c r="D792" s="426"/>
      <c r="E792" s="4"/>
      <c r="F792" s="4"/>
      <c r="G792" s="4"/>
      <c r="H792" s="4"/>
      <c r="I792" s="4"/>
      <c r="J792" s="4"/>
      <c r="K792" s="4"/>
      <c r="L792" s="4"/>
      <c r="M792" s="4"/>
    </row>
    <row r="793" spans="1:13" x14ac:dyDescent="0.2">
      <c r="A793" s="4"/>
      <c r="B793" s="425"/>
      <c r="C793" s="425"/>
      <c r="D793" s="426"/>
      <c r="E793" s="4"/>
      <c r="F793" s="4"/>
      <c r="G793" s="4"/>
      <c r="H793" s="4"/>
      <c r="I793" s="4"/>
      <c r="J793" s="4"/>
      <c r="K793" s="4"/>
      <c r="L793" s="4"/>
      <c r="M793" s="4"/>
    </row>
    <row r="794" spans="1:13" x14ac:dyDescent="0.2">
      <c r="A794" s="4"/>
      <c r="B794" s="425"/>
      <c r="C794" s="425"/>
      <c r="D794" s="426"/>
      <c r="E794" s="4"/>
      <c r="F794" s="4"/>
      <c r="G794" s="4"/>
      <c r="H794" s="4"/>
      <c r="I794" s="4"/>
      <c r="J794" s="4"/>
      <c r="K794" s="4"/>
      <c r="L794" s="4"/>
      <c r="M794" s="4"/>
    </row>
    <row r="795" spans="1:13" x14ac:dyDescent="0.2">
      <c r="A795" s="4"/>
      <c r="B795" s="425"/>
      <c r="C795" s="425"/>
      <c r="D795" s="426"/>
      <c r="E795" s="4"/>
      <c r="F795" s="4"/>
      <c r="G795" s="4"/>
      <c r="H795" s="4"/>
      <c r="I795" s="4"/>
      <c r="J795" s="4"/>
      <c r="K795" s="4"/>
      <c r="L795" s="4"/>
      <c r="M795" s="4"/>
    </row>
    <row r="796" spans="1:13" x14ac:dyDescent="0.2">
      <c r="A796" s="4"/>
      <c r="B796" s="425"/>
      <c r="C796" s="425"/>
      <c r="D796" s="426"/>
      <c r="E796" s="4"/>
      <c r="F796" s="4"/>
      <c r="G796" s="4"/>
      <c r="H796" s="4"/>
      <c r="I796" s="4"/>
      <c r="J796" s="4"/>
      <c r="K796" s="4"/>
      <c r="L796" s="4"/>
      <c r="M796" s="4"/>
    </row>
    <row r="797" spans="1:13" x14ac:dyDescent="0.2">
      <c r="A797" s="4"/>
      <c r="B797" s="425"/>
      <c r="C797" s="425"/>
      <c r="D797" s="426"/>
      <c r="E797" s="4"/>
      <c r="F797" s="4"/>
      <c r="G797" s="4"/>
      <c r="H797" s="4"/>
      <c r="I797" s="4"/>
      <c r="J797" s="4"/>
      <c r="K797" s="4"/>
      <c r="L797" s="4"/>
      <c r="M797" s="4"/>
    </row>
    <row r="798" spans="1:13" x14ac:dyDescent="0.2">
      <c r="A798" s="4"/>
      <c r="B798" s="425"/>
      <c r="C798" s="425"/>
      <c r="D798" s="426"/>
      <c r="E798" s="4"/>
      <c r="F798" s="4"/>
      <c r="G798" s="4"/>
      <c r="H798" s="4"/>
      <c r="I798" s="4"/>
      <c r="J798" s="4"/>
      <c r="K798" s="4"/>
      <c r="L798" s="4"/>
      <c r="M798" s="4"/>
    </row>
    <row r="799" spans="1:13" x14ac:dyDescent="0.2">
      <c r="A799" s="4"/>
      <c r="B799" s="425"/>
      <c r="C799" s="425"/>
      <c r="D799" s="426"/>
      <c r="E799" s="4"/>
      <c r="F799" s="4"/>
      <c r="G799" s="4"/>
      <c r="H799" s="4"/>
      <c r="I799" s="4"/>
      <c r="J799" s="4"/>
      <c r="K799" s="4"/>
      <c r="L799" s="4"/>
      <c r="M799" s="4"/>
    </row>
    <row r="800" spans="1:13" x14ac:dyDescent="0.2">
      <c r="A800" s="4"/>
      <c r="B800" s="425"/>
      <c r="C800" s="425"/>
      <c r="D800" s="426"/>
      <c r="E800" s="4"/>
      <c r="F800" s="4"/>
      <c r="G800" s="4"/>
      <c r="H800" s="4"/>
      <c r="I800" s="4"/>
      <c r="J800" s="4"/>
      <c r="K800" s="4"/>
      <c r="L800" s="4"/>
      <c r="M800" s="4"/>
    </row>
    <row r="801" spans="1:13" x14ac:dyDescent="0.2">
      <c r="A801" s="4"/>
      <c r="B801" s="425"/>
      <c r="C801" s="425"/>
      <c r="D801" s="426"/>
      <c r="E801" s="4"/>
      <c r="F801" s="4"/>
      <c r="G801" s="4"/>
      <c r="H801" s="4"/>
      <c r="I801" s="4"/>
      <c r="J801" s="4"/>
      <c r="K801" s="4"/>
      <c r="L801" s="4"/>
      <c r="M801" s="4"/>
    </row>
    <row r="802" spans="1:13" x14ac:dyDescent="0.2">
      <c r="A802" s="4"/>
      <c r="B802" s="425"/>
      <c r="C802" s="425"/>
      <c r="D802" s="426"/>
      <c r="E802" s="4"/>
      <c r="F802" s="4"/>
      <c r="G802" s="4"/>
      <c r="H802" s="4"/>
      <c r="I802" s="4"/>
      <c r="J802" s="4"/>
      <c r="K802" s="4"/>
      <c r="L802" s="4"/>
      <c r="M802" s="4"/>
    </row>
    <row r="803" spans="1:13" x14ac:dyDescent="0.2">
      <c r="A803" s="4"/>
      <c r="B803" s="425"/>
      <c r="C803" s="425"/>
      <c r="D803" s="426"/>
      <c r="E803" s="4"/>
      <c r="F803" s="4"/>
      <c r="G803" s="4"/>
      <c r="H803" s="4"/>
      <c r="I803" s="4"/>
      <c r="J803" s="4"/>
      <c r="K803" s="4"/>
      <c r="L803" s="4"/>
      <c r="M803" s="4"/>
    </row>
    <row r="804" spans="1:13" x14ac:dyDescent="0.2">
      <c r="A804" s="4"/>
      <c r="B804" s="425"/>
      <c r="C804" s="425"/>
      <c r="D804" s="426"/>
      <c r="E804" s="4"/>
      <c r="F804" s="4"/>
      <c r="G804" s="4"/>
      <c r="H804" s="4"/>
      <c r="I804" s="4"/>
      <c r="J804" s="4"/>
      <c r="K804" s="4"/>
      <c r="L804" s="4"/>
      <c r="M804" s="4"/>
    </row>
    <row r="805" spans="1:13" x14ac:dyDescent="0.2">
      <c r="A805" s="4"/>
      <c r="B805" s="425"/>
      <c r="C805" s="425"/>
      <c r="D805" s="426"/>
      <c r="E805" s="4"/>
      <c r="F805" s="4"/>
      <c r="G805" s="4"/>
      <c r="H805" s="4"/>
      <c r="I805" s="4"/>
      <c r="J805" s="4"/>
      <c r="K805" s="4"/>
      <c r="L805" s="4"/>
      <c r="M805" s="4"/>
    </row>
    <row r="806" spans="1:13" x14ac:dyDescent="0.2">
      <c r="A806" s="4"/>
      <c r="B806" s="425"/>
      <c r="C806" s="425"/>
      <c r="D806" s="426"/>
      <c r="E806" s="4"/>
      <c r="F806" s="4"/>
      <c r="G806" s="4"/>
      <c r="H806" s="4"/>
      <c r="I806" s="4"/>
      <c r="J806" s="4"/>
      <c r="K806" s="4"/>
      <c r="L806" s="4"/>
      <c r="M806" s="4"/>
    </row>
    <row r="807" spans="1:13" x14ac:dyDescent="0.2">
      <c r="A807" s="4"/>
      <c r="B807" s="425"/>
      <c r="C807" s="425"/>
      <c r="D807" s="426"/>
      <c r="E807" s="4"/>
      <c r="F807" s="4"/>
      <c r="G807" s="4"/>
      <c r="H807" s="4"/>
      <c r="I807" s="4"/>
      <c r="J807" s="4"/>
      <c r="K807" s="4"/>
      <c r="L807" s="4"/>
      <c r="M807" s="4"/>
    </row>
    <row r="808" spans="1:13" x14ac:dyDescent="0.2">
      <c r="A808" s="4"/>
      <c r="B808" s="425"/>
      <c r="C808" s="425"/>
      <c r="D808" s="426"/>
      <c r="E808" s="4"/>
      <c r="F808" s="4"/>
      <c r="G808" s="4"/>
      <c r="H808" s="4"/>
      <c r="I808" s="4"/>
      <c r="J808" s="4"/>
      <c r="K808" s="4"/>
      <c r="L808" s="4"/>
      <c r="M808" s="4"/>
    </row>
    <row r="809" spans="1:13" x14ac:dyDescent="0.2">
      <c r="A809" s="4"/>
      <c r="B809" s="425"/>
      <c r="C809" s="425"/>
      <c r="D809" s="426"/>
      <c r="E809" s="4"/>
      <c r="F809" s="4"/>
      <c r="G809" s="4"/>
      <c r="H809" s="4"/>
      <c r="I809" s="4"/>
      <c r="J809" s="4"/>
      <c r="K809" s="4"/>
      <c r="L809" s="4"/>
      <c r="M809" s="4"/>
    </row>
    <row r="810" spans="1:13" x14ac:dyDescent="0.2">
      <c r="A810" s="4"/>
      <c r="B810" s="425"/>
      <c r="C810" s="425"/>
      <c r="D810" s="426"/>
      <c r="E810" s="4"/>
      <c r="F810" s="4"/>
      <c r="G810" s="4"/>
      <c r="H810" s="4"/>
      <c r="I810" s="4"/>
      <c r="J810" s="4"/>
      <c r="K810" s="4"/>
      <c r="L810" s="4"/>
      <c r="M810" s="4"/>
    </row>
    <row r="811" spans="1:13" x14ac:dyDescent="0.2">
      <c r="A811" s="4"/>
      <c r="B811" s="425"/>
      <c r="C811" s="425"/>
      <c r="D811" s="426"/>
      <c r="E811" s="4"/>
      <c r="F811" s="4"/>
      <c r="G811" s="4"/>
      <c r="H811" s="4"/>
      <c r="I811" s="4"/>
      <c r="J811" s="4"/>
      <c r="K811" s="4"/>
      <c r="L811" s="4"/>
      <c r="M811" s="4"/>
    </row>
    <row r="812" spans="1:13" x14ac:dyDescent="0.2">
      <c r="A812" s="4"/>
      <c r="B812" s="425"/>
      <c r="C812" s="425"/>
      <c r="D812" s="426"/>
      <c r="E812" s="4"/>
      <c r="F812" s="4"/>
      <c r="G812" s="4"/>
      <c r="H812" s="4"/>
      <c r="I812" s="4"/>
      <c r="J812" s="4"/>
      <c r="K812" s="4"/>
      <c r="L812" s="4"/>
      <c r="M812" s="4"/>
    </row>
    <row r="813" spans="1:13" x14ac:dyDescent="0.2">
      <c r="A813" s="4"/>
      <c r="B813" s="425"/>
      <c r="C813" s="425"/>
      <c r="D813" s="426"/>
      <c r="E813" s="4"/>
      <c r="F813" s="4"/>
      <c r="G813" s="4"/>
      <c r="H813" s="4"/>
      <c r="I813" s="4"/>
      <c r="J813" s="4"/>
      <c r="K813" s="4"/>
      <c r="L813" s="4"/>
      <c r="M813" s="4"/>
    </row>
    <row r="814" spans="1:13" x14ac:dyDescent="0.2">
      <c r="A814" s="4"/>
      <c r="B814" s="425"/>
      <c r="C814" s="425"/>
      <c r="D814" s="426"/>
      <c r="E814" s="4"/>
      <c r="F814" s="4"/>
      <c r="G814" s="4"/>
      <c r="H814" s="4"/>
      <c r="I814" s="4"/>
      <c r="J814" s="4"/>
      <c r="K814" s="4"/>
      <c r="L814" s="4"/>
      <c r="M814" s="4"/>
    </row>
    <row r="815" spans="1:13" x14ac:dyDescent="0.2">
      <c r="A815" s="4"/>
      <c r="B815" s="425"/>
      <c r="C815" s="425"/>
      <c r="D815" s="426"/>
      <c r="E815" s="4"/>
      <c r="F815" s="4"/>
      <c r="G815" s="4"/>
      <c r="H815" s="4"/>
      <c r="I815" s="4"/>
      <c r="J815" s="4"/>
      <c r="K815" s="4"/>
      <c r="L815" s="4"/>
      <c r="M815" s="4"/>
    </row>
    <row r="816" spans="1:13" x14ac:dyDescent="0.2">
      <c r="A816" s="4"/>
      <c r="B816" s="425"/>
      <c r="C816" s="425"/>
      <c r="D816" s="426"/>
      <c r="E816" s="4"/>
      <c r="F816" s="4"/>
      <c r="G816" s="4"/>
      <c r="H816" s="4"/>
      <c r="I816" s="4"/>
      <c r="J816" s="4"/>
      <c r="K816" s="4"/>
      <c r="L816" s="4"/>
      <c r="M816" s="4"/>
    </row>
    <row r="817" spans="1:13" x14ac:dyDescent="0.2">
      <c r="A817" s="4"/>
      <c r="B817" s="425"/>
      <c r="C817" s="425"/>
      <c r="D817" s="426"/>
      <c r="E817" s="4"/>
      <c r="F817" s="4"/>
      <c r="G817" s="4"/>
      <c r="H817" s="4"/>
      <c r="I817" s="4"/>
      <c r="J817" s="4"/>
      <c r="K817" s="4"/>
      <c r="L817" s="4"/>
      <c r="M817" s="4"/>
    </row>
    <row r="818" spans="1:13" x14ac:dyDescent="0.2">
      <c r="A818" s="4"/>
      <c r="B818" s="425"/>
      <c r="C818" s="425"/>
      <c r="D818" s="426"/>
      <c r="E818" s="4"/>
      <c r="F818" s="4"/>
      <c r="G818" s="4"/>
      <c r="H818" s="4"/>
      <c r="I818" s="4"/>
      <c r="J818" s="4"/>
      <c r="K818" s="4"/>
      <c r="L818" s="4"/>
      <c r="M818" s="4"/>
    </row>
    <row r="819" spans="1:13" x14ac:dyDescent="0.2">
      <c r="A819" s="4"/>
      <c r="B819" s="425"/>
      <c r="C819" s="425"/>
      <c r="D819" s="426"/>
      <c r="E819" s="4"/>
      <c r="F819" s="4"/>
      <c r="G819" s="4"/>
      <c r="H819" s="4"/>
      <c r="I819" s="4"/>
      <c r="J819" s="4"/>
      <c r="K819" s="4"/>
      <c r="L819" s="4"/>
      <c r="M819" s="4"/>
    </row>
    <row r="820" spans="1:13" x14ac:dyDescent="0.2">
      <c r="A820" s="4"/>
      <c r="B820" s="425"/>
      <c r="C820" s="425"/>
      <c r="D820" s="426"/>
      <c r="E820" s="4"/>
      <c r="F820" s="4"/>
      <c r="G820" s="4"/>
      <c r="H820" s="4"/>
      <c r="I820" s="4"/>
      <c r="J820" s="4"/>
      <c r="K820" s="4"/>
      <c r="L820" s="4"/>
      <c r="M820" s="4"/>
    </row>
    <row r="821" spans="1:13" x14ac:dyDescent="0.2">
      <c r="A821" s="4"/>
      <c r="B821" s="425"/>
      <c r="C821" s="425"/>
      <c r="D821" s="426"/>
      <c r="E821" s="4"/>
      <c r="F821" s="4"/>
      <c r="G821" s="4"/>
      <c r="H821" s="4"/>
      <c r="I821" s="4"/>
      <c r="J821" s="4"/>
      <c r="K821" s="4"/>
      <c r="L821" s="4"/>
      <c r="M821" s="4"/>
    </row>
    <row r="822" spans="1:13" x14ac:dyDescent="0.2">
      <c r="A822" s="4"/>
      <c r="B822" s="425"/>
      <c r="C822" s="425"/>
      <c r="D822" s="426"/>
      <c r="E822" s="4"/>
      <c r="F822" s="4"/>
      <c r="G822" s="4"/>
      <c r="H822" s="4"/>
      <c r="I822" s="4"/>
      <c r="J822" s="4"/>
      <c r="K822" s="4"/>
      <c r="L822" s="4"/>
      <c r="M822" s="4"/>
    </row>
    <row r="823" spans="1:13" x14ac:dyDescent="0.2">
      <c r="A823" s="4"/>
      <c r="B823" s="425"/>
      <c r="C823" s="425"/>
      <c r="D823" s="426"/>
      <c r="E823" s="4"/>
      <c r="F823" s="4"/>
      <c r="G823" s="4"/>
      <c r="H823" s="4"/>
      <c r="I823" s="4"/>
      <c r="J823" s="4"/>
      <c r="K823" s="4"/>
      <c r="L823" s="4"/>
      <c r="M823" s="4"/>
    </row>
    <row r="824" spans="1:13" x14ac:dyDescent="0.2">
      <c r="A824" s="4"/>
      <c r="B824" s="425"/>
      <c r="C824" s="425"/>
      <c r="D824" s="426"/>
      <c r="E824" s="4"/>
      <c r="F824" s="4"/>
      <c r="G824" s="4"/>
      <c r="H824" s="4"/>
      <c r="I824" s="4"/>
      <c r="J824" s="4"/>
      <c r="K824" s="4"/>
      <c r="L824" s="4"/>
      <c r="M824" s="4"/>
    </row>
    <row r="825" spans="1:13" x14ac:dyDescent="0.2">
      <c r="A825" s="4"/>
      <c r="B825" s="425"/>
      <c r="C825" s="425"/>
      <c r="D825" s="426"/>
      <c r="E825" s="4"/>
      <c r="F825" s="4"/>
      <c r="G825" s="4"/>
      <c r="H825" s="4"/>
      <c r="I825" s="4"/>
      <c r="J825" s="4"/>
      <c r="K825" s="4"/>
      <c r="L825" s="4"/>
      <c r="M825" s="4"/>
    </row>
    <row r="826" spans="1:13" x14ac:dyDescent="0.2">
      <c r="A826" s="4"/>
      <c r="B826" s="425"/>
      <c r="C826" s="425"/>
      <c r="D826" s="426"/>
      <c r="E826" s="4"/>
      <c r="F826" s="4"/>
      <c r="G826" s="4"/>
      <c r="H826" s="4"/>
      <c r="I826" s="4"/>
      <c r="J826" s="4"/>
      <c r="K826" s="4"/>
      <c r="L826" s="4"/>
      <c r="M826" s="4"/>
    </row>
    <row r="827" spans="1:13" x14ac:dyDescent="0.2">
      <c r="A827" s="4"/>
      <c r="B827" s="425"/>
      <c r="C827" s="425"/>
      <c r="D827" s="426"/>
      <c r="E827" s="4"/>
      <c r="F827" s="4"/>
      <c r="G827" s="4"/>
      <c r="H827" s="4"/>
      <c r="I827" s="4"/>
      <c r="J827" s="4"/>
      <c r="K827" s="4"/>
      <c r="L827" s="4"/>
      <c r="M827" s="4"/>
    </row>
    <row r="828" spans="1:13" x14ac:dyDescent="0.2">
      <c r="A828" s="4"/>
      <c r="B828" s="425"/>
      <c r="C828" s="425"/>
      <c r="D828" s="426"/>
      <c r="E828" s="4"/>
      <c r="F828" s="4"/>
      <c r="G828" s="4"/>
      <c r="H828" s="4"/>
      <c r="I828" s="4"/>
      <c r="J828" s="4"/>
      <c r="K828" s="4"/>
      <c r="L828" s="4"/>
      <c r="M828" s="4"/>
    </row>
    <row r="829" spans="1:13" x14ac:dyDescent="0.2">
      <c r="A829" s="4"/>
      <c r="B829" s="425"/>
      <c r="C829" s="425"/>
      <c r="D829" s="426"/>
      <c r="E829" s="4"/>
      <c r="F829" s="4"/>
      <c r="G829" s="4"/>
      <c r="H829" s="4"/>
      <c r="I829" s="4"/>
      <c r="J829" s="4"/>
      <c r="K829" s="4"/>
      <c r="L829" s="4"/>
      <c r="M829" s="4"/>
    </row>
    <row r="830" spans="1:13" x14ac:dyDescent="0.2">
      <c r="A830" s="4"/>
      <c r="B830" s="425"/>
      <c r="C830" s="425"/>
      <c r="D830" s="426"/>
      <c r="E830" s="4"/>
      <c r="F830" s="4"/>
      <c r="G830" s="4"/>
      <c r="H830" s="4"/>
      <c r="I830" s="4"/>
      <c r="J830" s="4"/>
      <c r="K830" s="4"/>
      <c r="L830" s="4"/>
      <c r="M830" s="4"/>
    </row>
    <row r="831" spans="1:13" x14ac:dyDescent="0.2">
      <c r="A831" s="4"/>
      <c r="B831" s="425"/>
      <c r="C831" s="425"/>
      <c r="D831" s="426"/>
      <c r="E831" s="4"/>
      <c r="F831" s="4"/>
      <c r="G831" s="4"/>
      <c r="H831" s="4"/>
      <c r="I831" s="4"/>
      <c r="J831" s="4"/>
      <c r="K831" s="4"/>
      <c r="L831" s="4"/>
      <c r="M831" s="4"/>
    </row>
    <row r="832" spans="1:13" x14ac:dyDescent="0.2">
      <c r="A832" s="4"/>
      <c r="B832" s="425"/>
      <c r="C832" s="425"/>
      <c r="D832" s="426"/>
      <c r="E832" s="4"/>
      <c r="F832" s="4"/>
      <c r="G832" s="4"/>
      <c r="H832" s="4"/>
      <c r="I832" s="4"/>
      <c r="J832" s="4"/>
      <c r="K832" s="4"/>
      <c r="L832" s="4"/>
      <c r="M832" s="4"/>
    </row>
    <row r="833" spans="1:13" x14ac:dyDescent="0.2">
      <c r="A833" s="4"/>
      <c r="B833" s="425"/>
      <c r="C833" s="425"/>
      <c r="D833" s="426"/>
      <c r="E833" s="4"/>
      <c r="F833" s="4"/>
      <c r="G833" s="4"/>
      <c r="H833" s="4"/>
      <c r="I833" s="4"/>
      <c r="J833" s="4"/>
      <c r="K833" s="4"/>
      <c r="L833" s="4"/>
      <c r="M833" s="4"/>
    </row>
    <row r="834" spans="1:13" x14ac:dyDescent="0.2">
      <c r="A834" s="4"/>
      <c r="B834" s="425"/>
      <c r="C834" s="425"/>
      <c r="D834" s="426"/>
      <c r="E834" s="4"/>
      <c r="F834" s="4"/>
      <c r="G834" s="4"/>
      <c r="H834" s="4"/>
      <c r="I834" s="4"/>
      <c r="J834" s="4"/>
      <c r="K834" s="4"/>
      <c r="L834" s="4"/>
      <c r="M834" s="4"/>
    </row>
    <row r="835" spans="1:13" x14ac:dyDescent="0.2">
      <c r="A835" s="4"/>
      <c r="B835" s="425"/>
      <c r="C835" s="425"/>
      <c r="D835" s="426"/>
      <c r="E835" s="4"/>
      <c r="F835" s="4"/>
      <c r="G835" s="4"/>
      <c r="H835" s="4"/>
      <c r="I835" s="4"/>
      <c r="J835" s="4"/>
      <c r="K835" s="4"/>
      <c r="L835" s="4"/>
      <c r="M835" s="4"/>
    </row>
    <row r="836" spans="1:13" x14ac:dyDescent="0.2">
      <c r="A836" s="4"/>
      <c r="B836" s="425"/>
      <c r="C836" s="425"/>
      <c r="D836" s="426"/>
      <c r="E836" s="4"/>
      <c r="F836" s="4"/>
      <c r="G836" s="4"/>
      <c r="H836" s="4"/>
      <c r="I836" s="4"/>
      <c r="J836" s="4"/>
      <c r="K836" s="4"/>
      <c r="L836" s="4"/>
      <c r="M836" s="4"/>
    </row>
    <row r="837" spans="1:13" x14ac:dyDescent="0.2">
      <c r="A837" s="4"/>
      <c r="B837" s="425"/>
      <c r="C837" s="425"/>
      <c r="D837" s="426"/>
      <c r="E837" s="4"/>
      <c r="F837" s="4"/>
      <c r="G837" s="4"/>
      <c r="H837" s="4"/>
      <c r="I837" s="4"/>
      <c r="J837" s="4"/>
      <c r="K837" s="4"/>
      <c r="L837" s="4"/>
      <c r="M837" s="4"/>
    </row>
    <row r="838" spans="1:13" x14ac:dyDescent="0.2">
      <c r="A838" s="4"/>
      <c r="B838" s="425"/>
      <c r="C838" s="425"/>
      <c r="D838" s="426"/>
      <c r="E838" s="4"/>
      <c r="F838" s="4"/>
      <c r="G838" s="4"/>
      <c r="H838" s="4"/>
      <c r="I838" s="4"/>
      <c r="J838" s="4"/>
      <c r="K838" s="4"/>
      <c r="L838" s="4"/>
      <c r="M838" s="4"/>
    </row>
    <row r="839" spans="1:13" x14ac:dyDescent="0.2">
      <c r="A839" s="4"/>
      <c r="B839" s="425"/>
      <c r="C839" s="425"/>
      <c r="D839" s="426"/>
      <c r="E839" s="4"/>
      <c r="F839" s="4"/>
      <c r="G839" s="4"/>
      <c r="H839" s="4"/>
      <c r="I839" s="4"/>
      <c r="J839" s="4"/>
      <c r="K839" s="4"/>
      <c r="L839" s="4"/>
      <c r="M839" s="4"/>
    </row>
    <row r="840" spans="1:13" x14ac:dyDescent="0.2">
      <c r="A840" s="4"/>
      <c r="B840" s="425"/>
      <c r="C840" s="425"/>
      <c r="D840" s="426"/>
      <c r="E840" s="4"/>
      <c r="F840" s="4"/>
      <c r="G840" s="4"/>
      <c r="H840" s="4"/>
      <c r="I840" s="4"/>
      <c r="J840" s="4"/>
      <c r="K840" s="4"/>
      <c r="L840" s="4"/>
      <c r="M840" s="4"/>
    </row>
    <row r="841" spans="1:13" x14ac:dyDescent="0.2">
      <c r="A841" s="4"/>
      <c r="B841" s="425"/>
      <c r="C841" s="425"/>
      <c r="D841" s="426"/>
      <c r="E841" s="4"/>
      <c r="F841" s="4"/>
      <c r="G841" s="4"/>
      <c r="H841" s="4"/>
      <c r="I841" s="4"/>
      <c r="J841" s="4"/>
      <c r="K841" s="4"/>
      <c r="L841" s="4"/>
      <c r="M841" s="4"/>
    </row>
    <row r="842" spans="1:13" x14ac:dyDescent="0.2">
      <c r="A842" s="4"/>
      <c r="B842" s="425"/>
      <c r="C842" s="425"/>
      <c r="D842" s="426"/>
      <c r="E842" s="4"/>
      <c r="F842" s="4"/>
      <c r="G842" s="4"/>
      <c r="H842" s="4"/>
      <c r="I842" s="4"/>
      <c r="J842" s="4"/>
      <c r="K842" s="4"/>
      <c r="L842" s="4"/>
      <c r="M842" s="4"/>
    </row>
    <row r="843" spans="1:13" x14ac:dyDescent="0.2">
      <c r="A843" s="4"/>
      <c r="B843" s="425"/>
      <c r="C843" s="425"/>
      <c r="D843" s="426"/>
      <c r="E843" s="4"/>
      <c r="F843" s="4"/>
      <c r="G843" s="4"/>
      <c r="H843" s="4"/>
      <c r="I843" s="4"/>
      <c r="J843" s="4"/>
      <c r="K843" s="4"/>
      <c r="L843" s="4"/>
      <c r="M843" s="4"/>
    </row>
    <row r="844" spans="1:13" x14ac:dyDescent="0.2">
      <c r="A844" s="4"/>
      <c r="B844" s="425"/>
      <c r="C844" s="425"/>
      <c r="D844" s="426"/>
      <c r="E844" s="4"/>
      <c r="F844" s="4"/>
      <c r="G844" s="4"/>
      <c r="H844" s="4"/>
      <c r="I844" s="4"/>
      <c r="J844" s="4"/>
      <c r="K844" s="4"/>
      <c r="L844" s="4"/>
      <c r="M844" s="4"/>
    </row>
    <row r="845" spans="1:13" x14ac:dyDescent="0.2">
      <c r="A845" s="4"/>
      <c r="B845" s="425"/>
      <c r="C845" s="425"/>
      <c r="D845" s="426"/>
      <c r="E845" s="4"/>
      <c r="F845" s="4"/>
      <c r="G845" s="4"/>
      <c r="H845" s="4"/>
      <c r="I845" s="4"/>
      <c r="J845" s="4"/>
      <c r="K845" s="4"/>
      <c r="L845" s="4"/>
      <c r="M845" s="4"/>
    </row>
    <row r="846" spans="1:13" x14ac:dyDescent="0.2">
      <c r="A846" s="4"/>
      <c r="B846" s="425"/>
      <c r="C846" s="425"/>
      <c r="D846" s="426"/>
      <c r="E846" s="4"/>
      <c r="F846" s="4"/>
      <c r="G846" s="4"/>
      <c r="H846" s="4"/>
      <c r="I846" s="4"/>
      <c r="J846" s="4"/>
      <c r="K846" s="4"/>
      <c r="L846" s="4"/>
      <c r="M846" s="4"/>
    </row>
  </sheetData>
  <sheetProtection algorithmName="SHA-512" hashValue="2fnU63ztdebEhvGO0SZEEra9cbXjuWui+dEVMxTK4QPAMvEJKjJhfF2kErPIVXkEsMBVgU2E+ZHAL2y/GzoBQg==" saltValue="e61FKE8VRo+Mv5mAGX2UZw==" spinCount="100000" sheet="1" selectLockedCells="1" selectUnlockedCells="1"/>
  <mergeCells count="13">
    <mergeCell ref="J4:K4"/>
    <mergeCell ref="C3:E3"/>
    <mergeCell ref="A20:C23"/>
    <mergeCell ref="F4:G4"/>
    <mergeCell ref="A1:E1"/>
    <mergeCell ref="A3:B3"/>
    <mergeCell ref="A4:B5"/>
    <mergeCell ref="C4:D5"/>
    <mergeCell ref="A6:A18"/>
    <mergeCell ref="B6:B7"/>
    <mergeCell ref="B8:B15"/>
    <mergeCell ref="B16:B18"/>
    <mergeCell ref="H4:I4"/>
  </mergeCells>
  <phoneticPr fontId="4" type="noConversion"/>
  <conditionalFormatting sqref="E6:F18 H6:H18 J6:J18 L6:M18">
    <cfRule type="cellIs" dxfId="16" priority="103" operator="equal">
      <formula>"Adecuado"</formula>
    </cfRule>
    <cfRule type="cellIs" dxfId="15" priority="104" operator="equal">
      <formula>"Regular"</formula>
    </cfRule>
    <cfRule type="cellIs" dxfId="14" priority="105" operator="equal">
      <formula>"Deficiente"</formula>
    </cfRule>
  </conditionalFormatting>
  <conditionalFormatting sqref="G6:G18">
    <cfRule type="expression" dxfId="13" priority="160" stopIfTrue="1">
      <formula>$G6="↓"</formula>
    </cfRule>
    <cfRule type="expression" dxfId="12" priority="161" stopIfTrue="1">
      <formula>$G6="="</formula>
    </cfRule>
    <cfRule type="expression" dxfId="11" priority="162" stopIfTrue="1">
      <formula>$G6="↑"</formula>
    </cfRule>
  </conditionalFormatting>
  <conditionalFormatting sqref="I6:I18">
    <cfRule type="expression" dxfId="10" priority="133" stopIfTrue="1">
      <formula>$I6="↓"</formula>
    </cfRule>
    <cfRule type="expression" dxfId="9" priority="134" stopIfTrue="1">
      <formula>$I6="="</formula>
    </cfRule>
    <cfRule type="expression" dxfId="8" priority="135" stopIfTrue="1">
      <formula>I6="↑"</formula>
    </cfRule>
  </conditionalFormatting>
  <conditionalFormatting sqref="K6:K18">
    <cfRule type="expression" dxfId="7" priority="106" stopIfTrue="1">
      <formula>$K6="↓"</formula>
    </cfRule>
    <cfRule type="expression" dxfId="6" priority="107" stopIfTrue="1">
      <formula>$K6="="</formula>
    </cfRule>
    <cfRule type="expression" dxfId="5" priority="108" stopIfTrue="1">
      <formula>$K6="↑"</formula>
    </cfRule>
  </conditionalFormatting>
  <printOptions horizontalCentered="1" verticalCentered="1"/>
  <pageMargins left="0.78740157480314965" right="0.78740157480314965" top="0.98425196850393704" bottom="0.98425196850393704" header="0" footer="0"/>
  <pageSetup paperSize="9" scale="50" orientation="landscape" r:id="rId1"/>
  <headerFooter alignWithMargins="0"/>
  <rowBreaks count="1" manualBreakCount="1">
    <brk id="23" max="16383" man="1"/>
  </rowBreaks>
  <colBreaks count="1" manualBreakCount="1">
    <brk id="1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2">
    <tabColor rgb="FF00B050"/>
  </sheetPr>
  <dimension ref="A1:M329"/>
  <sheetViews>
    <sheetView zoomScale="85" zoomScaleNormal="85" workbookViewId="0">
      <selection sqref="A1:XFD1048576"/>
    </sheetView>
  </sheetViews>
  <sheetFormatPr baseColWidth="10" defaultRowHeight="14.25" x14ac:dyDescent="0.2"/>
  <cols>
    <col min="1" max="1" width="4.5703125" style="550" customWidth="1"/>
    <col min="2" max="2" width="56.140625" style="550" customWidth="1"/>
    <col min="3" max="5" width="16" style="550" customWidth="1"/>
    <col min="6" max="6" width="19.85546875" style="550" customWidth="1"/>
    <col min="7" max="7" width="18.42578125" style="550" customWidth="1"/>
    <col min="8" max="8" width="18.5703125" style="550" customWidth="1"/>
    <col min="9" max="16384" width="11.42578125" style="478"/>
  </cols>
  <sheetData>
    <row r="1" spans="1:8" s="12" customFormat="1" ht="27.75" customHeight="1" x14ac:dyDescent="0.2">
      <c r="A1" s="474" t="s">
        <v>129</v>
      </c>
      <c r="B1" s="474"/>
      <c r="C1" s="474"/>
      <c r="D1" s="474"/>
      <c r="E1" s="474"/>
      <c r="F1" s="474"/>
      <c r="G1" s="474"/>
      <c r="H1" s="474"/>
    </row>
    <row r="2" spans="1:8" s="477" customFormat="1" ht="7.5" customHeight="1" thickBot="1" x14ac:dyDescent="0.25">
      <c r="A2" s="475"/>
      <c r="B2" s="476"/>
      <c r="C2" s="476"/>
      <c r="D2" s="476"/>
      <c r="E2" s="476"/>
      <c r="F2" s="476"/>
      <c r="G2" s="476"/>
      <c r="H2" s="476"/>
    </row>
    <row r="3" spans="1:8" s="477" customFormat="1" ht="27.75" customHeight="1" thickBot="1" x14ac:dyDescent="0.25">
      <c r="A3" s="666" t="s">
        <v>354</v>
      </c>
      <c r="B3" s="667"/>
      <c r="C3" s="668" t="str">
        <f>VLOOKUP('F2'!E1,Data!$A$5:$B$13,2,FALSE)</f>
        <v>HOSPITAL  MOYOBAMBA</v>
      </c>
      <c r="D3" s="669"/>
      <c r="E3" s="669"/>
      <c r="F3" s="669"/>
      <c r="G3" s="669"/>
      <c r="H3" s="667"/>
    </row>
    <row r="4" spans="1:8" ht="27.75" customHeight="1" thickBot="1" x14ac:dyDescent="0.25">
      <c r="A4" s="478"/>
      <c r="B4" s="478"/>
      <c r="C4" s="478"/>
      <c r="D4" s="478"/>
      <c r="E4" s="478"/>
      <c r="F4" s="478"/>
      <c r="G4" s="478"/>
      <c r="H4" s="478"/>
    </row>
    <row r="5" spans="1:8" ht="27.75" customHeight="1" thickBot="1" x14ac:dyDescent="0.25">
      <c r="A5" s="664" t="s">
        <v>24</v>
      </c>
      <c r="B5" s="665"/>
      <c r="C5" s="479" t="s">
        <v>5</v>
      </c>
      <c r="D5" s="480" t="s">
        <v>6</v>
      </c>
      <c r="E5" s="481" t="s">
        <v>7</v>
      </c>
      <c r="F5" s="482" t="s">
        <v>26</v>
      </c>
      <c r="G5" s="478"/>
      <c r="H5" s="478"/>
    </row>
    <row r="6" spans="1:8" ht="27.75" customHeight="1" x14ac:dyDescent="0.2">
      <c r="A6" s="483">
        <v>1</v>
      </c>
      <c r="B6" s="484" t="s">
        <v>331</v>
      </c>
      <c r="C6" s="485">
        <v>3</v>
      </c>
      <c r="D6" s="486">
        <v>2</v>
      </c>
      <c r="E6" s="487">
        <v>0</v>
      </c>
      <c r="F6" s="488">
        <f>COUNT(Indicadores!C4:C5)</f>
        <v>2</v>
      </c>
      <c r="G6" s="478"/>
      <c r="H6" s="478"/>
    </row>
    <row r="7" spans="1:8" ht="27.75" customHeight="1" x14ac:dyDescent="0.2">
      <c r="A7" s="489">
        <v>2</v>
      </c>
      <c r="B7" s="490" t="s">
        <v>330</v>
      </c>
      <c r="C7" s="491">
        <v>4</v>
      </c>
      <c r="D7" s="492">
        <v>2</v>
      </c>
      <c r="E7" s="493">
        <v>0</v>
      </c>
      <c r="F7" s="494">
        <f>COUNT(Indicadores!C6:C13)</f>
        <v>8</v>
      </c>
      <c r="G7" s="478"/>
      <c r="H7" s="478"/>
    </row>
    <row r="8" spans="1:8" ht="27.75" customHeight="1" thickBot="1" x14ac:dyDescent="0.25">
      <c r="A8" s="495">
        <v>3</v>
      </c>
      <c r="B8" s="496" t="s">
        <v>329</v>
      </c>
      <c r="C8" s="497">
        <v>3</v>
      </c>
      <c r="D8" s="498">
        <v>2</v>
      </c>
      <c r="E8" s="499">
        <v>0</v>
      </c>
      <c r="F8" s="500">
        <f>COUNT(Indicadores!C14:C16)</f>
        <v>3</v>
      </c>
      <c r="G8" s="478"/>
      <c r="H8" s="478"/>
    </row>
    <row r="9" spans="1:8" ht="27.75" customHeight="1" thickBot="1" x14ac:dyDescent="0.25">
      <c r="A9" s="478"/>
      <c r="B9" s="478"/>
      <c r="C9" s="478"/>
      <c r="D9" s="478"/>
      <c r="E9" s="478"/>
      <c r="F9" s="501">
        <f>SUM(F6:F8)</f>
        <v>13</v>
      </c>
      <c r="G9" s="478"/>
      <c r="H9" s="478"/>
    </row>
    <row r="10" spans="1:8" ht="27.75" customHeight="1" thickBot="1" x14ac:dyDescent="0.25">
      <c r="A10" s="478"/>
      <c r="B10" s="478"/>
      <c r="C10" s="478"/>
      <c r="D10" s="478"/>
      <c r="E10" s="478"/>
      <c r="F10" s="502"/>
      <c r="G10" s="478"/>
      <c r="H10" s="478"/>
    </row>
    <row r="11" spans="1:8" ht="27.75" customHeight="1" thickBot="1" x14ac:dyDescent="0.25">
      <c r="A11" s="664" t="s">
        <v>29</v>
      </c>
      <c r="B11" s="665"/>
      <c r="C11" s="670" t="s">
        <v>30</v>
      </c>
      <c r="D11" s="671"/>
      <c r="E11" s="502"/>
      <c r="F11" s="502"/>
      <c r="G11" s="478"/>
      <c r="H11" s="478"/>
    </row>
    <row r="12" spans="1:8" ht="20.25" customHeight="1" x14ac:dyDescent="0.2">
      <c r="A12" s="489">
        <v>2</v>
      </c>
      <c r="B12" s="490" t="s">
        <v>5</v>
      </c>
      <c r="C12" s="491">
        <v>10</v>
      </c>
      <c r="D12" s="493">
        <v>8</v>
      </c>
      <c r="E12" s="503"/>
      <c r="F12" s="502"/>
      <c r="G12" s="478"/>
      <c r="H12" s="478"/>
    </row>
    <row r="13" spans="1:8" ht="20.25" customHeight="1" x14ac:dyDescent="0.2">
      <c r="A13" s="489">
        <v>3</v>
      </c>
      <c r="B13" s="490" t="s">
        <v>6</v>
      </c>
      <c r="C13" s="491">
        <v>7.9</v>
      </c>
      <c r="D13" s="493">
        <v>5</v>
      </c>
      <c r="E13" s="503"/>
      <c r="F13" s="502"/>
      <c r="G13" s="478"/>
      <c r="H13" s="478"/>
    </row>
    <row r="14" spans="1:8" ht="20.25" customHeight="1" thickBot="1" x14ac:dyDescent="0.25">
      <c r="A14" s="495">
        <v>4</v>
      </c>
      <c r="B14" s="496" t="s">
        <v>7</v>
      </c>
      <c r="C14" s="497">
        <v>4.9000000000000004</v>
      </c>
      <c r="D14" s="499">
        <v>0</v>
      </c>
      <c r="E14" s="503"/>
      <c r="F14" s="502"/>
      <c r="G14" s="478"/>
      <c r="H14" s="478"/>
    </row>
    <row r="15" spans="1:8" x14ac:dyDescent="0.2">
      <c r="A15" s="478"/>
      <c r="B15" s="478"/>
      <c r="C15" s="478"/>
      <c r="D15" s="478"/>
      <c r="E15" s="478"/>
      <c r="F15" s="502"/>
      <c r="G15" s="478"/>
      <c r="H15" s="478"/>
    </row>
    <row r="16" spans="1:8" ht="20.25" customHeight="1" thickBot="1" x14ac:dyDescent="0.25">
      <c r="A16" s="478"/>
      <c r="B16" s="478"/>
      <c r="C16" s="478"/>
      <c r="D16" s="478"/>
      <c r="E16" s="478"/>
      <c r="F16" s="478"/>
      <c r="G16" s="478"/>
      <c r="H16" s="478"/>
    </row>
    <row r="17" spans="1:13" ht="22.5" customHeight="1" thickBot="1" x14ac:dyDescent="0.25">
      <c r="A17" s="661" t="s">
        <v>135</v>
      </c>
      <c r="B17" s="662"/>
      <c r="C17" s="663"/>
      <c r="D17" s="663"/>
      <c r="E17" s="663"/>
      <c r="F17" s="663"/>
      <c r="G17" s="663"/>
      <c r="H17" s="478"/>
    </row>
    <row r="18" spans="1:13" ht="22.5" customHeight="1" thickBot="1" x14ac:dyDescent="0.25">
      <c r="A18" s="664" t="s">
        <v>134</v>
      </c>
      <c r="B18" s="665"/>
      <c r="C18" s="479" t="s">
        <v>5</v>
      </c>
      <c r="D18" s="480" t="s">
        <v>6</v>
      </c>
      <c r="E18" s="504" t="s">
        <v>7</v>
      </c>
      <c r="F18" s="482" t="s">
        <v>26</v>
      </c>
      <c r="G18" s="482" t="s">
        <v>25</v>
      </c>
      <c r="H18" s="478"/>
      <c r="I18" s="505"/>
      <c r="J18" s="505"/>
      <c r="K18" s="505"/>
      <c r="L18" s="505"/>
      <c r="M18" s="505"/>
    </row>
    <row r="19" spans="1:13" ht="22.5" customHeight="1" x14ac:dyDescent="0.2">
      <c r="A19" s="506">
        <v>1</v>
      </c>
      <c r="B19" s="507" t="str">
        <f>+B$6</f>
        <v>PRODUCCION Y RENDIMIENTO</v>
      </c>
      <c r="C19" s="508">
        <f>COUNTIF('F2'!$U$6:$U$7,"Adecuado")</f>
        <v>0</v>
      </c>
      <c r="D19" s="509">
        <f>COUNTIF('F2'!$U$6:$U$7,"Regular")</f>
        <v>2</v>
      </c>
      <c r="E19" s="510">
        <f>COUNTIF('F2'!$U$6:$U$7,"Deficiente")</f>
        <v>0</v>
      </c>
      <c r="F19" s="511">
        <f>SUM(C19:E19)</f>
        <v>2</v>
      </c>
      <c r="G19" s="512">
        <f>+((C19/$F$6)*$C$6)+((D19/$F$6)*$D$6)+((E19/$F$6)*$E$6)</f>
        <v>2</v>
      </c>
      <c r="H19" s="478"/>
      <c r="I19" s="505"/>
      <c r="J19" s="505"/>
      <c r="K19" s="505"/>
      <c r="L19" s="505"/>
      <c r="M19" s="505"/>
    </row>
    <row r="20" spans="1:13" ht="22.5" customHeight="1" x14ac:dyDescent="0.2">
      <c r="A20" s="513">
        <v>2</v>
      </c>
      <c r="B20" s="484" t="str">
        <f>+B$7</f>
        <v>EFICIENCIA</v>
      </c>
      <c r="C20" s="491">
        <f>COUNTIF('F2'!$U$8:$U$15,"Adecuado")</f>
        <v>3</v>
      </c>
      <c r="D20" s="492">
        <f>COUNTIF('F2'!$U$8:$U$15,"Regular")</f>
        <v>3</v>
      </c>
      <c r="E20" s="514">
        <f>COUNTIF('F2'!$U$8:$U$15,"Deficiente")</f>
        <v>2</v>
      </c>
      <c r="F20" s="494">
        <f>SUM(C20:E20)</f>
        <v>8</v>
      </c>
      <c r="G20" s="515">
        <f>+((C20/$F$7)*$C$7)+((D20/$F$7)*$D$6)+((E20/$F$7)*$E$6)</f>
        <v>2.25</v>
      </c>
      <c r="H20" s="478"/>
      <c r="I20" s="516" t="s">
        <v>31</v>
      </c>
      <c r="J20" s="516">
        <v>2008</v>
      </c>
      <c r="K20" s="505"/>
      <c r="L20" s="505"/>
      <c r="M20" s="505"/>
    </row>
    <row r="21" spans="1:13" ht="22.5" customHeight="1" thickBot="1" x14ac:dyDescent="0.25">
      <c r="A21" s="517">
        <v>3</v>
      </c>
      <c r="B21" s="518" t="str">
        <f>+B$8</f>
        <v>CALIDAD</v>
      </c>
      <c r="C21" s="497">
        <f>COUNTIF('F2'!$U$16:$U$18,"Adecuado")</f>
        <v>1</v>
      </c>
      <c r="D21" s="498">
        <f>COUNTIF('F2'!$U$16:$U$18,"Regular")</f>
        <v>0</v>
      </c>
      <c r="E21" s="519">
        <f>COUNTIF('F2'!$U$16:$U$18,"Deficiente")</f>
        <v>2</v>
      </c>
      <c r="F21" s="500">
        <f>SUM(C21:E21)</f>
        <v>3</v>
      </c>
      <c r="G21" s="520">
        <f>+((C21/$F$8)*$C$6)+((D21/$F$8)*$D$6)+((E21/$F$8)*$E$6)</f>
        <v>1</v>
      </c>
      <c r="H21" s="478"/>
      <c r="I21" s="521">
        <f>+G22</f>
        <v>5.25</v>
      </c>
      <c r="J21" s="521">
        <f>+G31</f>
        <v>6.4166666666666661</v>
      </c>
      <c r="K21" s="505"/>
      <c r="L21" s="505"/>
      <c r="M21" s="505"/>
    </row>
    <row r="22" spans="1:13" ht="22.5" customHeight="1" thickBot="1" x14ac:dyDescent="0.25">
      <c r="A22" s="478"/>
      <c r="B22" s="478"/>
      <c r="C22" s="522">
        <f>SUM(C19:C21)</f>
        <v>4</v>
      </c>
      <c r="D22" s="523">
        <f>SUM(D19:D21)</f>
        <v>5</v>
      </c>
      <c r="E22" s="524">
        <f>SUM(E19:E21)</f>
        <v>4</v>
      </c>
      <c r="F22" s="525">
        <f>SUM(F19:F21)</f>
        <v>13</v>
      </c>
      <c r="G22" s="526">
        <f>SUM(G19:G21)</f>
        <v>5.25</v>
      </c>
      <c r="H22" s="527" t="str">
        <f>IF((G22&gt;$C$13),"Adecuado",IF(($D$13&gt;G22),"Deficiente","Regular"))</f>
        <v>Regular</v>
      </c>
      <c r="I22" s="516"/>
      <c r="J22" s="516"/>
      <c r="K22" s="505"/>
      <c r="L22" s="505"/>
      <c r="M22" s="505"/>
    </row>
    <row r="23" spans="1:13" ht="22.5" customHeight="1" thickBot="1" x14ac:dyDescent="0.25">
      <c r="A23" s="478"/>
      <c r="B23" s="478"/>
      <c r="C23" s="528">
        <f>+C22/$F22</f>
        <v>0.30769230769230771</v>
      </c>
      <c r="D23" s="529">
        <f>+D22/$F22</f>
        <v>0.38461538461538464</v>
      </c>
      <c r="E23" s="530">
        <f>+E22/$F22</f>
        <v>0.30769230769230771</v>
      </c>
      <c r="F23" s="502"/>
      <c r="G23" s="531"/>
      <c r="H23" s="532"/>
      <c r="I23" s="505"/>
      <c r="J23" s="505"/>
      <c r="K23" s="505"/>
      <c r="L23" s="505"/>
      <c r="M23" s="505"/>
    </row>
    <row r="24" spans="1:13" s="538" customFormat="1" ht="22.5" customHeight="1" x14ac:dyDescent="0.2">
      <c r="A24" s="533" t="s">
        <v>179</v>
      </c>
      <c r="B24" s="534"/>
      <c r="C24" s="535"/>
      <c r="D24" s="536" t="str">
        <f>+H22</f>
        <v>Regular</v>
      </c>
      <c r="E24" s="537"/>
      <c r="F24" s="537"/>
      <c r="G24" s="537"/>
      <c r="H24" s="537"/>
    </row>
    <row r="25" spans="1:13" s="543" customFormat="1" ht="22.5" customHeight="1" thickBot="1" x14ac:dyDescent="0.25">
      <c r="A25" s="539"/>
      <c r="B25" s="540"/>
      <c r="C25" s="541"/>
      <c r="D25" s="542"/>
    </row>
    <row r="26" spans="1:13" ht="22.5" customHeight="1" thickBot="1" x14ac:dyDescent="0.25">
      <c r="A26" s="661" t="s">
        <v>153</v>
      </c>
      <c r="B26" s="662"/>
      <c r="C26" s="663"/>
      <c r="D26" s="663"/>
      <c r="E26" s="663"/>
      <c r="F26" s="663"/>
      <c r="G26" s="663"/>
      <c r="H26" s="478"/>
    </row>
    <row r="27" spans="1:13" ht="22.5" customHeight="1" thickBot="1" x14ac:dyDescent="0.25">
      <c r="A27" s="664" t="s">
        <v>134</v>
      </c>
      <c r="B27" s="665"/>
      <c r="C27" s="479" t="s">
        <v>5</v>
      </c>
      <c r="D27" s="480" t="s">
        <v>6</v>
      </c>
      <c r="E27" s="504" t="s">
        <v>7</v>
      </c>
      <c r="F27" s="482" t="s">
        <v>26</v>
      </c>
      <c r="G27" s="482" t="s">
        <v>25</v>
      </c>
      <c r="H27" s="478"/>
    </row>
    <row r="28" spans="1:13" ht="22.5" customHeight="1" x14ac:dyDescent="0.2">
      <c r="A28" s="506">
        <v>1</v>
      </c>
      <c r="B28" s="507" t="str">
        <f>+B$6</f>
        <v>PRODUCCION Y RENDIMIENTO</v>
      </c>
      <c r="C28" s="508">
        <f>COUNTIF('F2'!$V$6:$V$7,"Adecuado")</f>
        <v>1</v>
      </c>
      <c r="D28" s="509">
        <f>COUNTIF('F2'!$V$6:$V$7,"Regular")</f>
        <v>1</v>
      </c>
      <c r="E28" s="510">
        <f>COUNTIF('F2'!$V$6:$V$7,"Deficiente")</f>
        <v>0</v>
      </c>
      <c r="F28" s="511">
        <f>SUM(C28:E28)</f>
        <v>2</v>
      </c>
      <c r="G28" s="512">
        <f>+((C28/$F$6)*$C$6)+((D28/$F$6)*$D$6)+((E28/$F$6)*$E$6)</f>
        <v>2.5</v>
      </c>
      <c r="H28" s="478"/>
    </row>
    <row r="29" spans="1:13" ht="22.5" customHeight="1" x14ac:dyDescent="0.2">
      <c r="A29" s="513">
        <v>2</v>
      </c>
      <c r="B29" s="484" t="str">
        <f>+B$7</f>
        <v>EFICIENCIA</v>
      </c>
      <c r="C29" s="491">
        <f>COUNTIF('F2'!$V$8:$V$15,"Adecuado")</f>
        <v>3</v>
      </c>
      <c r="D29" s="492">
        <f>COUNTIF('F2'!$V$8:$V$15,"Regular")</f>
        <v>3</v>
      </c>
      <c r="E29" s="514">
        <f>COUNTIF('F2'!$V$8:$V$15,"Deficiente")</f>
        <v>2</v>
      </c>
      <c r="F29" s="494">
        <f>SUM(C29:E29)</f>
        <v>8</v>
      </c>
      <c r="G29" s="515">
        <f>+((C29/$F$7)*$C$7)+((D29/$F$7)*$D$6)+((E29/$F$7)*$E$6)</f>
        <v>2.25</v>
      </c>
      <c r="H29" s="478"/>
    </row>
    <row r="30" spans="1:13" ht="22.5" customHeight="1" thickBot="1" x14ac:dyDescent="0.25">
      <c r="A30" s="517">
        <v>3</v>
      </c>
      <c r="B30" s="518" t="str">
        <f>+B$8</f>
        <v>CALIDAD</v>
      </c>
      <c r="C30" s="497">
        <f>COUNTIF('F2'!$V$16:$V$18,"Adecuado")</f>
        <v>1</v>
      </c>
      <c r="D30" s="498">
        <f>COUNTIF('F2'!$V$16:$V$18,"Regular")</f>
        <v>1</v>
      </c>
      <c r="E30" s="519">
        <f>COUNTIF('F2'!$V$16:$V$18,"Deficiente")</f>
        <v>1</v>
      </c>
      <c r="F30" s="500">
        <f>SUM(C30:E30)</f>
        <v>3</v>
      </c>
      <c r="G30" s="520">
        <f>+((C30/$F$8)*$C$6)+((D30/$F$8)*$D$6)+((E30/$F$8)*$E$6)</f>
        <v>1.6666666666666665</v>
      </c>
      <c r="H30" s="478"/>
    </row>
    <row r="31" spans="1:13" ht="22.5" customHeight="1" thickBot="1" x14ac:dyDescent="0.25">
      <c r="A31" s="478"/>
      <c r="B31" s="478"/>
      <c r="C31" s="522">
        <f>SUM(C28:C30)</f>
        <v>5</v>
      </c>
      <c r="D31" s="523">
        <f>SUM(D28:D30)</f>
        <v>5</v>
      </c>
      <c r="E31" s="524">
        <f>SUM(E28:E30)</f>
        <v>3</v>
      </c>
      <c r="F31" s="525">
        <f>SUM(F28:F30)</f>
        <v>13</v>
      </c>
      <c r="G31" s="526">
        <f>SUM(G28:G30)</f>
        <v>6.4166666666666661</v>
      </c>
      <c r="H31" s="527" t="str">
        <f>IF((G31&gt;$C$13),"Adecuado",IF(($D$13&gt;G31),"Deficiente","Regular"))</f>
        <v>Regular</v>
      </c>
    </row>
    <row r="32" spans="1:13" ht="22.5" customHeight="1" thickBot="1" x14ac:dyDescent="0.25">
      <c r="A32" s="478"/>
      <c r="B32" s="478"/>
      <c r="C32" s="528">
        <f>+C31/$F31</f>
        <v>0.38461538461538464</v>
      </c>
      <c r="D32" s="529">
        <f>+D31/$F31</f>
        <v>0.38461538461538464</v>
      </c>
      <c r="E32" s="530">
        <f>+E31/$F31</f>
        <v>0.23076923076923078</v>
      </c>
      <c r="F32" s="502"/>
      <c r="G32" s="531"/>
      <c r="H32" s="532"/>
    </row>
    <row r="33" spans="1:8" s="546" customFormat="1" ht="22.5" customHeight="1" x14ac:dyDescent="0.2">
      <c r="A33" s="533" t="s">
        <v>177</v>
      </c>
      <c r="B33" s="544"/>
      <c r="C33" s="535"/>
      <c r="D33" s="536" t="str">
        <f>+H31</f>
        <v>Regular</v>
      </c>
      <c r="E33" s="545"/>
      <c r="F33" s="545"/>
      <c r="G33" s="545"/>
      <c r="H33" s="545"/>
    </row>
    <row r="34" spans="1:8" s="546" customFormat="1" ht="22.5" customHeight="1" x14ac:dyDescent="0.2">
      <c r="A34" s="660" t="s">
        <v>178</v>
      </c>
      <c r="B34" s="660"/>
      <c r="C34" s="547" t="str">
        <f>IF((G31&gt;G22),"mejor",IF((G31&lt;G22),"menor","igual"))</f>
        <v>mejor</v>
      </c>
      <c r="D34" s="537" t="s">
        <v>176</v>
      </c>
      <c r="E34" s="545"/>
      <c r="F34" s="545"/>
      <c r="G34" s="545"/>
      <c r="H34" s="545"/>
    </row>
    <row r="35" spans="1:8" ht="10.5" customHeight="1" x14ac:dyDescent="0.2">
      <c r="A35" s="478"/>
      <c r="B35" s="478"/>
      <c r="C35" s="478"/>
      <c r="D35" s="478"/>
      <c r="E35" s="478"/>
      <c r="F35" s="478"/>
      <c r="G35" s="478"/>
      <c r="H35" s="478"/>
    </row>
    <row r="36" spans="1:8" ht="22.5" customHeight="1" thickBot="1" x14ac:dyDescent="0.25">
      <c r="A36" s="548"/>
      <c r="B36" s="548"/>
      <c r="C36" s="548"/>
      <c r="D36" s="548"/>
      <c r="E36" s="548"/>
      <c r="F36" s="548"/>
      <c r="G36" s="548"/>
      <c r="H36" s="548"/>
    </row>
    <row r="37" spans="1:8" ht="22.5" customHeight="1" thickBot="1" x14ac:dyDescent="0.25">
      <c r="A37" s="661" t="s">
        <v>152</v>
      </c>
      <c r="B37" s="662"/>
      <c r="C37" s="663"/>
      <c r="D37" s="663"/>
      <c r="E37" s="663"/>
      <c r="F37" s="663"/>
      <c r="G37" s="663"/>
      <c r="H37" s="478"/>
    </row>
    <row r="38" spans="1:8" ht="22.5" customHeight="1" thickBot="1" x14ac:dyDescent="0.25">
      <c r="A38" s="664" t="s">
        <v>134</v>
      </c>
      <c r="B38" s="665"/>
      <c r="C38" s="479" t="s">
        <v>5</v>
      </c>
      <c r="D38" s="480" t="s">
        <v>6</v>
      </c>
      <c r="E38" s="504" t="s">
        <v>7</v>
      </c>
      <c r="F38" s="482" t="s">
        <v>26</v>
      </c>
      <c r="G38" s="482" t="s">
        <v>25</v>
      </c>
      <c r="H38" s="478"/>
    </row>
    <row r="39" spans="1:8" ht="22.5" customHeight="1" x14ac:dyDescent="0.2">
      <c r="A39" s="506">
        <v>1</v>
      </c>
      <c r="B39" s="507" t="str">
        <f>+B$6</f>
        <v>PRODUCCION Y RENDIMIENTO</v>
      </c>
      <c r="C39" s="508">
        <f>COUNTIF('F2'!$W$6:$W$7,"Adecuado")</f>
        <v>0</v>
      </c>
      <c r="D39" s="509">
        <f>COUNTIF('F2'!$W$6:$W$7,"Regular")</f>
        <v>2</v>
      </c>
      <c r="E39" s="510">
        <f>COUNTIF('F2'!$W$6:$W$7,"Deficiente")</f>
        <v>0</v>
      </c>
      <c r="F39" s="511">
        <f>SUM(C39:E39)</f>
        <v>2</v>
      </c>
      <c r="G39" s="512">
        <f>+((C39/$F$6)*$C$6)+((D39/$F$6)*$D$6)+((E39/$F$6)*$E$6)</f>
        <v>2</v>
      </c>
      <c r="H39" s="478"/>
    </row>
    <row r="40" spans="1:8" ht="22.5" customHeight="1" x14ac:dyDescent="0.2">
      <c r="A40" s="513">
        <v>2</v>
      </c>
      <c r="B40" s="484" t="str">
        <f>+B$7</f>
        <v>EFICIENCIA</v>
      </c>
      <c r="C40" s="491">
        <f>COUNTIF('F2'!$W$8:$W$15,"Adecuado")</f>
        <v>3</v>
      </c>
      <c r="D40" s="492">
        <f>COUNTIF('F2'!$W$8:$W$15,"Regular")</f>
        <v>3</v>
      </c>
      <c r="E40" s="514">
        <f>COUNTIF('F2'!$W$8:$W$15,"Deficiente")</f>
        <v>2</v>
      </c>
      <c r="F40" s="494">
        <f>SUM(C40:E40)</f>
        <v>8</v>
      </c>
      <c r="G40" s="515">
        <f>+((C40/$F$7)*$C$7)+((D40/$F$7)*$D$6)+((E40/$F$7)*$E$6)</f>
        <v>2.25</v>
      </c>
      <c r="H40" s="478"/>
    </row>
    <row r="41" spans="1:8" ht="22.5" customHeight="1" thickBot="1" x14ac:dyDescent="0.25">
      <c r="A41" s="517">
        <v>3</v>
      </c>
      <c r="B41" s="518" t="str">
        <f>+B$8</f>
        <v>CALIDAD</v>
      </c>
      <c r="C41" s="497">
        <f>COUNTIF('F2'!$W$16:$W$18,"Adecuado")</f>
        <v>1</v>
      </c>
      <c r="D41" s="498">
        <f>COUNTIF('F2'!$W$16:$W$18,"Regular")</f>
        <v>0</v>
      </c>
      <c r="E41" s="519">
        <f>COUNTIF('F2'!$W$16:$W$18,"Deficiente")</f>
        <v>2</v>
      </c>
      <c r="F41" s="500">
        <f>SUM(C41:E41)</f>
        <v>3</v>
      </c>
      <c r="G41" s="520">
        <f>+((C41/$F$8)*$C$6)+((D41/$F$8)*$D$6)+((E41/$F$8)*$E$6)</f>
        <v>1</v>
      </c>
      <c r="H41" s="478"/>
    </row>
    <row r="42" spans="1:8" ht="22.5" customHeight="1" thickBot="1" x14ac:dyDescent="0.25">
      <c r="A42" s="478"/>
      <c r="B42" s="478"/>
      <c r="C42" s="522">
        <f>SUM(C39:C41)</f>
        <v>4</v>
      </c>
      <c r="D42" s="523">
        <f>SUM(D39:D41)</f>
        <v>5</v>
      </c>
      <c r="E42" s="524">
        <f>SUM(E39:E41)</f>
        <v>4</v>
      </c>
      <c r="F42" s="525">
        <f>SUM(F39:F41)</f>
        <v>13</v>
      </c>
      <c r="G42" s="526">
        <f>SUM(G39:G41)</f>
        <v>5.25</v>
      </c>
      <c r="H42" s="527" t="str">
        <f>IF((G42&gt;$C$13),"Adecuado",IF(($D$13&gt;G42),"Deficiente","Regular"))</f>
        <v>Regular</v>
      </c>
    </row>
    <row r="43" spans="1:8" ht="22.5" customHeight="1" thickBot="1" x14ac:dyDescent="0.25">
      <c r="A43" s="478"/>
      <c r="B43" s="478"/>
      <c r="C43" s="528">
        <f>IFERROR(+C42/$F42,0)</f>
        <v>0.30769230769230771</v>
      </c>
      <c r="D43" s="529">
        <f>IFERROR(+D42/$F42,0)</f>
        <v>0.38461538461538464</v>
      </c>
      <c r="E43" s="530">
        <f>IFERROR(+E42/$F42,0)</f>
        <v>0.30769230769230771</v>
      </c>
      <c r="F43" s="502"/>
      <c r="G43" s="531"/>
      <c r="H43" s="532"/>
    </row>
    <row r="44" spans="1:8" s="538" customFormat="1" ht="22.5" customHeight="1" x14ac:dyDescent="0.2">
      <c r="A44" s="533" t="s">
        <v>180</v>
      </c>
      <c r="B44" s="534"/>
      <c r="C44" s="535"/>
      <c r="D44" s="536" t="str">
        <f>+H42</f>
        <v>Regular</v>
      </c>
      <c r="E44" s="537"/>
      <c r="F44" s="537"/>
      <c r="G44" s="537"/>
      <c r="H44" s="537"/>
    </row>
    <row r="45" spans="1:8" s="538" customFormat="1" ht="22.5" customHeight="1" x14ac:dyDescent="0.2">
      <c r="A45" s="660" t="s">
        <v>181</v>
      </c>
      <c r="B45" s="660"/>
      <c r="C45" s="547" t="str">
        <f>IF((G42&gt;G31),"mejor",IF((G42&lt;G31),"menor","igual"))</f>
        <v>menor</v>
      </c>
      <c r="D45" s="537" t="s">
        <v>176</v>
      </c>
      <c r="E45" s="537"/>
      <c r="F45" s="537"/>
      <c r="G45" s="537"/>
      <c r="H45" s="537"/>
    </row>
    <row r="46" spans="1:8" ht="15" customHeight="1" x14ac:dyDescent="0.2">
      <c r="A46" s="478"/>
      <c r="B46" s="478"/>
      <c r="C46" s="478"/>
      <c r="D46" s="478"/>
      <c r="E46" s="478"/>
      <c r="F46" s="478"/>
      <c r="G46" s="478"/>
      <c r="H46" s="478"/>
    </row>
    <row r="47" spans="1:8" ht="12.75" customHeight="1" thickBot="1" x14ac:dyDescent="0.25">
      <c r="A47" s="478"/>
      <c r="B47" s="478"/>
      <c r="C47" s="478"/>
      <c r="D47" s="478"/>
      <c r="E47" s="478"/>
      <c r="F47" s="478"/>
      <c r="G47" s="478"/>
      <c r="H47" s="478"/>
    </row>
    <row r="48" spans="1:8" ht="22.5" customHeight="1" thickBot="1" x14ac:dyDescent="0.25">
      <c r="A48" s="661" t="s">
        <v>174</v>
      </c>
      <c r="B48" s="662"/>
      <c r="C48" s="663"/>
      <c r="D48" s="663"/>
      <c r="E48" s="663"/>
      <c r="F48" s="663"/>
      <c r="G48" s="663"/>
      <c r="H48" s="478"/>
    </row>
    <row r="49" spans="1:8" ht="22.5" customHeight="1" thickBot="1" x14ac:dyDescent="0.25">
      <c r="A49" s="664" t="s">
        <v>134</v>
      </c>
      <c r="B49" s="665"/>
      <c r="C49" s="479" t="s">
        <v>5</v>
      </c>
      <c r="D49" s="480" t="s">
        <v>6</v>
      </c>
      <c r="E49" s="504" t="s">
        <v>7</v>
      </c>
      <c r="F49" s="482" t="s">
        <v>26</v>
      </c>
      <c r="G49" s="482" t="s">
        <v>25</v>
      </c>
      <c r="H49" s="478"/>
    </row>
    <row r="50" spans="1:8" ht="22.5" customHeight="1" x14ac:dyDescent="0.2">
      <c r="A50" s="506">
        <v>1</v>
      </c>
      <c r="B50" s="507" t="str">
        <f>+B$6</f>
        <v>PRODUCCION Y RENDIMIENTO</v>
      </c>
      <c r="C50" s="508">
        <f>COUNTIF('F2'!$X$6:$X$7,"Adecuado")</f>
        <v>0</v>
      </c>
      <c r="D50" s="509">
        <f>COUNTIF('F2'!$X$6:$X$7,"Regular")</f>
        <v>0</v>
      </c>
      <c r="E50" s="510">
        <f>COUNTIF('F2'!$X$6:$X$7,"Deficiente")</f>
        <v>0</v>
      </c>
      <c r="F50" s="511">
        <f>SUM(C50:E50)</f>
        <v>0</v>
      </c>
      <c r="G50" s="512">
        <f>+((C50/$F$6)*$C$6)+((D50/$F$6)*$D$6)+((E50/$F$6)*$E$6)</f>
        <v>0</v>
      </c>
      <c r="H50" s="478"/>
    </row>
    <row r="51" spans="1:8" ht="22.5" customHeight="1" x14ac:dyDescent="0.2">
      <c r="A51" s="513">
        <v>2</v>
      </c>
      <c r="B51" s="484" t="str">
        <f>+B$7</f>
        <v>EFICIENCIA</v>
      </c>
      <c r="C51" s="491">
        <f>COUNTIF('F2'!$X$8:$X$15,"Adecuado")</f>
        <v>0</v>
      </c>
      <c r="D51" s="492">
        <f>COUNTIF('F2'!$X$8:$X$15,"Regular")</f>
        <v>0</v>
      </c>
      <c r="E51" s="514">
        <f>COUNTIF('F2'!$X$8:$X$15,"Deficiente")</f>
        <v>0</v>
      </c>
      <c r="F51" s="494">
        <f>SUM(C51:E51)</f>
        <v>0</v>
      </c>
      <c r="G51" s="515">
        <f>+((C51/$F$7)*$C$7)+((D51/$F$7)*$D$6)+((E51/$F$7)*$E$6)</f>
        <v>0</v>
      </c>
      <c r="H51" s="478"/>
    </row>
    <row r="52" spans="1:8" ht="22.5" customHeight="1" thickBot="1" x14ac:dyDescent="0.25">
      <c r="A52" s="517">
        <v>3</v>
      </c>
      <c r="B52" s="518" t="str">
        <f>+B$8</f>
        <v>CALIDAD</v>
      </c>
      <c r="C52" s="497">
        <f>COUNTIF('F2'!$X$16:$X$18,"Adecuado")</f>
        <v>0</v>
      </c>
      <c r="D52" s="498">
        <f>COUNTIF('F2'!$X$16:$X$18,"Regular")</f>
        <v>0</v>
      </c>
      <c r="E52" s="519">
        <f>COUNTIF('F2'!$X$16:$X$18,"Deficiente")</f>
        <v>0</v>
      </c>
      <c r="F52" s="500">
        <f>SUM(C52:E52)</f>
        <v>0</v>
      </c>
      <c r="G52" s="520">
        <f>+((C52/$F$8)*$C$6)+((D52/$F$8)*$D$6)+((E52/$F$8)*$E$6)</f>
        <v>0</v>
      </c>
      <c r="H52" s="478"/>
    </row>
    <row r="53" spans="1:8" ht="22.5" customHeight="1" thickBot="1" x14ac:dyDescent="0.25">
      <c r="A53" s="478"/>
      <c r="B53" s="478"/>
      <c r="C53" s="522">
        <f>SUM(C50:C52)</f>
        <v>0</v>
      </c>
      <c r="D53" s="523">
        <f>SUM(D50:D52)</f>
        <v>0</v>
      </c>
      <c r="E53" s="524">
        <f>SUM(E50:E52)</f>
        <v>0</v>
      </c>
      <c r="F53" s="525">
        <f>SUM(F50:F52)</f>
        <v>0</v>
      </c>
      <c r="G53" s="526">
        <f>SUM(G50:G52)</f>
        <v>0</v>
      </c>
      <c r="H53" s="527" t="str">
        <f>IF((G53&gt;$C$13),"Adecuado",IF(($D$13&gt;G53),"Deficiente","Regular"))</f>
        <v>Deficiente</v>
      </c>
    </row>
    <row r="54" spans="1:8" ht="22.5" customHeight="1" thickBot="1" x14ac:dyDescent="0.25">
      <c r="A54" s="478"/>
      <c r="B54" s="478"/>
      <c r="C54" s="528">
        <f>IFERROR(+C53/$F53,0)</f>
        <v>0</v>
      </c>
      <c r="D54" s="529">
        <f>IFERROR(+D53/$F53,0)</f>
        <v>0</v>
      </c>
      <c r="E54" s="530">
        <f>IFERROR(+E53/$F53,0)</f>
        <v>0</v>
      </c>
      <c r="F54" s="502"/>
      <c r="G54" s="531"/>
      <c r="H54" s="532"/>
    </row>
    <row r="55" spans="1:8" ht="22.5" customHeight="1" x14ac:dyDescent="0.2">
      <c r="A55" s="533" t="s">
        <v>182</v>
      </c>
      <c r="B55" s="534"/>
      <c r="C55" s="535"/>
      <c r="D55" s="536" t="str">
        <f>+H53</f>
        <v>Deficiente</v>
      </c>
      <c r="E55" s="537"/>
      <c r="F55" s="537"/>
      <c r="G55" s="537"/>
      <c r="H55" s="537"/>
    </row>
    <row r="56" spans="1:8" ht="22.5" customHeight="1" x14ac:dyDescent="0.2">
      <c r="A56" s="660" t="s">
        <v>183</v>
      </c>
      <c r="B56" s="660"/>
      <c r="C56" s="547" t="str">
        <f>IF((G53&gt;G42),"mejor",IF((G53&lt;G42),"menor","igual"))</f>
        <v>menor</v>
      </c>
      <c r="D56" s="537" t="s">
        <v>142</v>
      </c>
      <c r="E56" s="537"/>
      <c r="F56" s="537"/>
      <c r="G56" s="537"/>
      <c r="H56" s="537"/>
    </row>
    <row r="57" spans="1:8" ht="15" customHeight="1" x14ac:dyDescent="0.2">
      <c r="A57" s="478"/>
      <c r="B57" s="478"/>
      <c r="C57" s="478"/>
      <c r="D57" s="478"/>
      <c r="E57" s="478"/>
      <c r="F57" s="478"/>
      <c r="G57" s="478"/>
      <c r="H57" s="478"/>
    </row>
    <row r="58" spans="1:8" ht="15.75" customHeight="1" thickBot="1" x14ac:dyDescent="0.25">
      <c r="A58" s="478"/>
      <c r="B58" s="478"/>
      <c r="C58" s="478"/>
      <c r="D58" s="478"/>
      <c r="E58" s="478"/>
      <c r="F58" s="478"/>
      <c r="G58" s="478"/>
      <c r="H58" s="478"/>
    </row>
    <row r="59" spans="1:8" ht="22.5" customHeight="1" thickBot="1" x14ac:dyDescent="0.25">
      <c r="A59" s="661" t="s">
        <v>123</v>
      </c>
      <c r="B59" s="662"/>
      <c r="C59" s="663"/>
      <c r="D59" s="663"/>
      <c r="E59" s="663"/>
      <c r="F59" s="663"/>
      <c r="G59" s="663"/>
      <c r="H59" s="478"/>
    </row>
    <row r="60" spans="1:8" ht="22.5" customHeight="1" thickBot="1" x14ac:dyDescent="0.25">
      <c r="A60" s="664" t="s">
        <v>134</v>
      </c>
      <c r="B60" s="665"/>
      <c r="C60" s="479" t="s">
        <v>5</v>
      </c>
      <c r="D60" s="480" t="s">
        <v>6</v>
      </c>
      <c r="E60" s="504" t="s">
        <v>7</v>
      </c>
      <c r="F60" s="482" t="s">
        <v>26</v>
      </c>
      <c r="G60" s="482" t="s">
        <v>25</v>
      </c>
      <c r="H60" s="478"/>
    </row>
    <row r="61" spans="1:8" ht="22.5" customHeight="1" x14ac:dyDescent="0.2">
      <c r="A61" s="506">
        <v>1</v>
      </c>
      <c r="B61" s="507" t="str">
        <f>+B$6</f>
        <v>PRODUCCION Y RENDIMIENTO</v>
      </c>
      <c r="C61" s="508">
        <f>COUNTIF('F2'!$Z$6:$Z$7,"Adecuado")</f>
        <v>1</v>
      </c>
      <c r="D61" s="509">
        <f>COUNTIF('F2'!$Z$6:$Z$7,"Regular")</f>
        <v>1</v>
      </c>
      <c r="E61" s="510">
        <f>COUNTIF('F2'!$Z$6:$Z$7,"Deficiente")</f>
        <v>0</v>
      </c>
      <c r="F61" s="511">
        <f>SUM(C61:E61)</f>
        <v>2</v>
      </c>
      <c r="G61" s="512">
        <f>+((C61/$F$6)*$C$6)+((D61/$F$6)*$D$6)+((E61/$F$6)*$E$6)</f>
        <v>2.5</v>
      </c>
      <c r="H61" s="478"/>
    </row>
    <row r="62" spans="1:8" ht="22.5" customHeight="1" x14ac:dyDescent="0.2">
      <c r="A62" s="513">
        <v>2</v>
      </c>
      <c r="B62" s="484" t="str">
        <f>+B$7</f>
        <v>EFICIENCIA</v>
      </c>
      <c r="C62" s="491">
        <f>COUNTIF('F2'!$Z$8:$Z$15,"Adecuado")</f>
        <v>3</v>
      </c>
      <c r="D62" s="492">
        <f>COUNTIF('F2'!$Z$8:$Z$15,"Regular")</f>
        <v>3</v>
      </c>
      <c r="E62" s="514">
        <f>COUNTIF('F2'!$Z$8:$Z$15,"Deficiente")</f>
        <v>2</v>
      </c>
      <c r="F62" s="494">
        <f>SUM(C62:E62)</f>
        <v>8</v>
      </c>
      <c r="G62" s="515">
        <f>+((C62/$F$7)*$C$7)+((D62/$F$7)*$D$6)+((E62/$F$7)*$E$6)</f>
        <v>2.25</v>
      </c>
      <c r="H62" s="478"/>
    </row>
    <row r="63" spans="1:8" ht="22.5" customHeight="1" thickBot="1" x14ac:dyDescent="0.25">
      <c r="A63" s="517">
        <v>3</v>
      </c>
      <c r="B63" s="518" t="str">
        <f>+B$8</f>
        <v>CALIDAD</v>
      </c>
      <c r="C63" s="497">
        <f>COUNTIF('F2'!$Z$16:$Z$18,"Adecuado")</f>
        <v>1</v>
      </c>
      <c r="D63" s="498">
        <f>COUNTIF('F2'!$Z$16:$Z$18,"Regular")</f>
        <v>0</v>
      </c>
      <c r="E63" s="519">
        <f>COUNTIF('F2'!$Z$16:$Z$18,"Deficiente")</f>
        <v>2</v>
      </c>
      <c r="F63" s="500">
        <f>SUM(C63:E63)</f>
        <v>3</v>
      </c>
      <c r="G63" s="520">
        <f>+((C63/$F$8)*$C$6)+((D63/$F$8)*$D$6)+((E63/$F$8)*$E$6)</f>
        <v>1</v>
      </c>
      <c r="H63" s="478"/>
    </row>
    <row r="64" spans="1:8" ht="22.5" customHeight="1" thickBot="1" x14ac:dyDescent="0.25">
      <c r="A64" s="478"/>
      <c r="B64" s="478"/>
      <c r="C64" s="522">
        <f>SUM(C61:C63)</f>
        <v>5</v>
      </c>
      <c r="D64" s="523">
        <f>SUM(D61:D63)</f>
        <v>4</v>
      </c>
      <c r="E64" s="524">
        <f>SUM(E61:E63)</f>
        <v>4</v>
      </c>
      <c r="F64" s="525">
        <f>SUM(F61:F63)</f>
        <v>13</v>
      </c>
      <c r="G64" s="549">
        <f>SUM(G61:G63)</f>
        <v>5.75</v>
      </c>
      <c r="H64" s="527" t="str">
        <f>IF((G64&gt;$C$13),"Adecuado",IF(($D$13&gt;G64),"Deficiente","Regular"))</f>
        <v>Regular</v>
      </c>
    </row>
    <row r="65" spans="1:8" ht="22.5" customHeight="1" thickBot="1" x14ac:dyDescent="0.25">
      <c r="A65" s="478"/>
      <c r="B65" s="478"/>
      <c r="C65" s="528">
        <f>+C64/$F64</f>
        <v>0.38461538461538464</v>
      </c>
      <c r="D65" s="529">
        <f>+D64/$F64</f>
        <v>0.30769230769230771</v>
      </c>
      <c r="E65" s="530">
        <f>+E64/$F64</f>
        <v>0.30769230769230771</v>
      </c>
      <c r="F65" s="502"/>
      <c r="G65" s="532"/>
      <c r="H65" s="532"/>
    </row>
    <row r="66" spans="1:8" ht="22.5" customHeight="1" x14ac:dyDescent="0.2">
      <c r="A66" s="533" t="s">
        <v>291</v>
      </c>
      <c r="B66" s="534"/>
      <c r="C66" s="535"/>
      <c r="D66" s="536" t="str">
        <f>+H64</f>
        <v>Regular</v>
      </c>
      <c r="E66" s="533" t="s">
        <v>175</v>
      </c>
      <c r="F66" s="537"/>
      <c r="G66" s="537"/>
      <c r="H66" s="537"/>
    </row>
    <row r="67" spans="1:8" x14ac:dyDescent="0.2">
      <c r="A67" s="478"/>
      <c r="B67" s="478"/>
      <c r="C67" s="478"/>
      <c r="D67" s="478"/>
      <c r="E67" s="478"/>
      <c r="F67" s="478"/>
      <c r="G67" s="478"/>
      <c r="H67" s="478"/>
    </row>
    <row r="68" spans="1:8" x14ac:dyDescent="0.2">
      <c r="A68" s="478"/>
      <c r="B68" s="478"/>
      <c r="C68" s="478"/>
      <c r="D68" s="478"/>
      <c r="E68" s="478"/>
      <c r="F68" s="478"/>
      <c r="G68" s="478"/>
      <c r="H68" s="478"/>
    </row>
    <row r="69" spans="1:8" x14ac:dyDescent="0.2">
      <c r="A69" s="478"/>
      <c r="B69" s="478"/>
      <c r="C69" s="478"/>
      <c r="D69" s="478"/>
      <c r="E69" s="478"/>
      <c r="F69" s="478"/>
      <c r="G69" s="478"/>
      <c r="H69" s="478"/>
    </row>
    <row r="70" spans="1:8" x14ac:dyDescent="0.2">
      <c r="A70" s="478"/>
      <c r="B70" s="478"/>
      <c r="C70" s="478"/>
      <c r="D70" s="478"/>
      <c r="E70" s="478"/>
      <c r="F70" s="478"/>
      <c r="G70" s="478"/>
      <c r="H70" s="478"/>
    </row>
    <row r="71" spans="1:8" x14ac:dyDescent="0.2">
      <c r="A71" s="478"/>
      <c r="B71" s="478"/>
      <c r="C71" s="478"/>
      <c r="D71" s="478"/>
      <c r="E71" s="478"/>
      <c r="F71" s="478"/>
      <c r="G71" s="478"/>
      <c r="H71" s="478"/>
    </row>
    <row r="72" spans="1:8" x14ac:dyDescent="0.2">
      <c r="A72" s="478"/>
      <c r="B72" s="478"/>
      <c r="C72" s="478"/>
      <c r="D72" s="478"/>
      <c r="E72" s="478"/>
      <c r="F72" s="478"/>
      <c r="G72" s="478"/>
      <c r="H72" s="478"/>
    </row>
    <row r="73" spans="1:8" x14ac:dyDescent="0.2">
      <c r="A73" s="478"/>
      <c r="B73" s="478"/>
      <c r="C73" s="478"/>
      <c r="D73" s="478"/>
      <c r="E73" s="478"/>
      <c r="F73" s="478"/>
      <c r="G73" s="478"/>
      <c r="H73" s="478"/>
    </row>
    <row r="74" spans="1:8" x14ac:dyDescent="0.2">
      <c r="A74" s="478"/>
      <c r="B74" s="478"/>
      <c r="C74" s="478"/>
      <c r="D74" s="478"/>
      <c r="E74" s="478"/>
      <c r="F74" s="478"/>
      <c r="G74" s="478"/>
      <c r="H74" s="478"/>
    </row>
    <row r="75" spans="1:8" x14ac:dyDescent="0.2">
      <c r="A75" s="478"/>
      <c r="B75" s="478"/>
      <c r="C75" s="478"/>
      <c r="D75" s="478"/>
      <c r="E75" s="478"/>
      <c r="F75" s="478"/>
      <c r="G75" s="478"/>
      <c r="H75" s="478"/>
    </row>
    <row r="76" spans="1:8" x14ac:dyDescent="0.2">
      <c r="A76" s="478"/>
      <c r="B76" s="478"/>
      <c r="C76" s="478"/>
      <c r="D76" s="478"/>
      <c r="E76" s="478"/>
      <c r="F76" s="478"/>
      <c r="G76" s="478"/>
      <c r="H76" s="478"/>
    </row>
    <row r="77" spans="1:8" x14ac:dyDescent="0.2">
      <c r="A77" s="478"/>
      <c r="B77" s="478"/>
      <c r="C77" s="478"/>
      <c r="D77" s="478"/>
      <c r="E77" s="478"/>
      <c r="F77" s="478"/>
      <c r="G77" s="478"/>
      <c r="H77" s="478"/>
    </row>
    <row r="78" spans="1:8" x14ac:dyDescent="0.2">
      <c r="A78" s="478"/>
      <c r="B78" s="478"/>
      <c r="C78" s="478"/>
      <c r="D78" s="478"/>
      <c r="E78" s="478"/>
      <c r="F78" s="478"/>
      <c r="G78" s="478"/>
      <c r="H78" s="478"/>
    </row>
    <row r="79" spans="1:8" x14ac:dyDescent="0.2">
      <c r="A79" s="478"/>
      <c r="B79" s="478"/>
      <c r="C79" s="478"/>
      <c r="D79" s="478"/>
      <c r="E79" s="478"/>
      <c r="F79" s="478"/>
      <c r="G79" s="478"/>
      <c r="H79" s="478"/>
    </row>
    <row r="80" spans="1:8" x14ac:dyDescent="0.2">
      <c r="A80" s="478"/>
      <c r="B80" s="478"/>
      <c r="C80" s="478"/>
      <c r="D80" s="478"/>
      <c r="E80" s="478"/>
      <c r="F80" s="478"/>
      <c r="G80" s="478"/>
      <c r="H80" s="478"/>
    </row>
    <row r="81" s="478" customFormat="1" x14ac:dyDescent="0.2"/>
    <row r="82" s="478" customFormat="1" x14ac:dyDescent="0.2"/>
    <row r="83" s="478" customFormat="1" x14ac:dyDescent="0.2"/>
    <row r="84" s="478" customFormat="1" x14ac:dyDescent="0.2"/>
    <row r="85" s="478" customFormat="1" x14ac:dyDescent="0.2"/>
    <row r="86" s="478" customFormat="1" x14ac:dyDescent="0.2"/>
    <row r="87" s="478" customFormat="1" x14ac:dyDescent="0.2"/>
    <row r="88" s="478" customFormat="1" x14ac:dyDescent="0.2"/>
    <row r="89" s="478" customFormat="1" x14ac:dyDescent="0.2"/>
    <row r="90" s="478" customFormat="1" x14ac:dyDescent="0.2"/>
    <row r="91" s="478" customFormat="1" x14ac:dyDescent="0.2"/>
    <row r="92" s="478" customFormat="1" x14ac:dyDescent="0.2"/>
    <row r="93" s="478" customFormat="1" x14ac:dyDescent="0.2"/>
    <row r="94" s="478" customFormat="1" x14ac:dyDescent="0.2"/>
    <row r="95" s="478" customFormat="1" x14ac:dyDescent="0.2"/>
    <row r="96" s="478" customFormat="1" x14ac:dyDescent="0.2"/>
    <row r="97" s="478" customFormat="1" x14ac:dyDescent="0.2"/>
    <row r="98" s="478" customFormat="1" x14ac:dyDescent="0.2"/>
    <row r="99" s="478" customFormat="1" x14ac:dyDescent="0.2"/>
    <row r="100" s="478" customFormat="1" x14ac:dyDescent="0.2"/>
    <row r="101" s="478" customFormat="1" x14ac:dyDescent="0.2"/>
    <row r="102" s="478" customFormat="1" x14ac:dyDescent="0.2"/>
    <row r="103" s="478" customFormat="1" x14ac:dyDescent="0.2"/>
    <row r="104" s="478" customFormat="1" x14ac:dyDescent="0.2"/>
    <row r="105" s="478" customFormat="1" x14ac:dyDescent="0.2"/>
    <row r="106" s="478" customFormat="1" x14ac:dyDescent="0.2"/>
    <row r="107" s="478" customFormat="1" x14ac:dyDescent="0.2"/>
    <row r="108" s="478" customFormat="1" x14ac:dyDescent="0.2"/>
    <row r="109" s="478" customFormat="1" x14ac:dyDescent="0.2"/>
    <row r="110" s="478" customFormat="1" x14ac:dyDescent="0.2"/>
    <row r="111" s="478" customFormat="1" x14ac:dyDescent="0.2"/>
    <row r="112" s="478" customFormat="1" x14ac:dyDescent="0.2"/>
    <row r="113" s="478" customFormat="1" x14ac:dyDescent="0.2"/>
    <row r="114" s="478" customFormat="1" x14ac:dyDescent="0.2"/>
    <row r="115" s="478" customFormat="1" x14ac:dyDescent="0.2"/>
    <row r="116" s="478" customFormat="1" x14ac:dyDescent="0.2"/>
    <row r="117" s="478" customFormat="1" x14ac:dyDescent="0.2"/>
    <row r="118" s="478" customFormat="1" x14ac:dyDescent="0.2"/>
    <row r="119" s="478" customFormat="1" x14ac:dyDescent="0.2"/>
    <row r="120" s="478" customFormat="1" x14ac:dyDescent="0.2"/>
    <row r="121" s="478" customFormat="1" x14ac:dyDescent="0.2"/>
    <row r="122" s="478" customFormat="1" x14ac:dyDescent="0.2"/>
    <row r="123" s="478" customFormat="1" x14ac:dyDescent="0.2"/>
    <row r="124" s="478" customFormat="1" x14ac:dyDescent="0.2"/>
    <row r="125" s="478" customFormat="1" x14ac:dyDescent="0.2"/>
    <row r="126" s="478" customFormat="1" x14ac:dyDescent="0.2"/>
    <row r="127" s="478" customFormat="1" x14ac:dyDescent="0.2"/>
    <row r="128" s="478" customFormat="1" x14ac:dyDescent="0.2"/>
    <row r="129" s="478" customFormat="1" x14ac:dyDescent="0.2"/>
    <row r="130" s="478" customFormat="1" x14ac:dyDescent="0.2"/>
    <row r="131" s="478" customFormat="1" x14ac:dyDescent="0.2"/>
    <row r="132" s="478" customFormat="1" x14ac:dyDescent="0.2"/>
    <row r="133" s="478" customFormat="1" x14ac:dyDescent="0.2"/>
    <row r="134" s="478" customFormat="1" x14ac:dyDescent="0.2"/>
    <row r="135" s="478" customFormat="1" x14ac:dyDescent="0.2"/>
    <row r="136" s="478" customFormat="1" x14ac:dyDescent="0.2"/>
    <row r="137" s="478" customFormat="1" x14ac:dyDescent="0.2"/>
    <row r="138" s="478" customFormat="1" x14ac:dyDescent="0.2"/>
    <row r="139" s="478" customFormat="1" x14ac:dyDescent="0.2"/>
    <row r="140" s="478" customFormat="1" x14ac:dyDescent="0.2"/>
    <row r="141" s="478" customFormat="1" x14ac:dyDescent="0.2"/>
    <row r="142" s="478" customFormat="1" x14ac:dyDescent="0.2"/>
    <row r="143" s="478" customFormat="1" x14ac:dyDescent="0.2"/>
    <row r="144" s="478" customFormat="1" x14ac:dyDescent="0.2"/>
    <row r="145" s="478" customFormat="1" x14ac:dyDescent="0.2"/>
    <row r="146" s="478" customFormat="1" x14ac:dyDescent="0.2"/>
    <row r="147" s="478" customFormat="1" x14ac:dyDescent="0.2"/>
    <row r="148" s="478" customFormat="1" x14ac:dyDescent="0.2"/>
    <row r="149" s="478" customFormat="1" x14ac:dyDescent="0.2"/>
    <row r="150" s="478" customFormat="1" x14ac:dyDescent="0.2"/>
    <row r="151" s="478" customFormat="1" x14ac:dyDescent="0.2"/>
    <row r="152" s="478" customFormat="1" x14ac:dyDescent="0.2"/>
    <row r="153" s="478" customFormat="1" x14ac:dyDescent="0.2"/>
    <row r="154" s="478" customFormat="1" x14ac:dyDescent="0.2"/>
    <row r="155" s="478" customFormat="1" x14ac:dyDescent="0.2"/>
    <row r="156" s="478" customFormat="1" x14ac:dyDescent="0.2"/>
    <row r="157" s="478" customFormat="1" x14ac:dyDescent="0.2"/>
    <row r="158" s="478" customFormat="1" x14ac:dyDescent="0.2"/>
    <row r="159" s="478" customFormat="1" x14ac:dyDescent="0.2"/>
    <row r="160" s="478" customFormat="1" x14ac:dyDescent="0.2"/>
    <row r="161" s="478" customFormat="1" x14ac:dyDescent="0.2"/>
    <row r="162" s="478" customFormat="1" x14ac:dyDescent="0.2"/>
    <row r="163" s="478" customFormat="1" x14ac:dyDescent="0.2"/>
    <row r="164" s="478" customFormat="1" x14ac:dyDescent="0.2"/>
    <row r="165" s="478" customFormat="1" x14ac:dyDescent="0.2"/>
    <row r="166" s="478" customFormat="1" x14ac:dyDescent="0.2"/>
    <row r="167" s="478" customFormat="1" x14ac:dyDescent="0.2"/>
    <row r="168" s="478" customFormat="1" x14ac:dyDescent="0.2"/>
    <row r="169" s="478" customFormat="1" x14ac:dyDescent="0.2"/>
    <row r="170" s="478" customFormat="1" x14ac:dyDescent="0.2"/>
    <row r="171" s="478" customFormat="1" x14ac:dyDescent="0.2"/>
    <row r="172" s="478" customFormat="1" x14ac:dyDescent="0.2"/>
    <row r="173" s="478" customFormat="1" x14ac:dyDescent="0.2"/>
    <row r="174" s="478" customFormat="1" x14ac:dyDescent="0.2"/>
    <row r="175" s="478" customFormat="1" x14ac:dyDescent="0.2"/>
    <row r="176" s="478" customFormat="1" x14ac:dyDescent="0.2"/>
    <row r="177" s="478" customFormat="1" x14ac:dyDescent="0.2"/>
    <row r="178" s="478" customFormat="1" x14ac:dyDescent="0.2"/>
    <row r="179" s="478" customFormat="1" x14ac:dyDescent="0.2"/>
    <row r="180" s="478" customFormat="1" x14ac:dyDescent="0.2"/>
    <row r="181" s="478" customFormat="1" x14ac:dyDescent="0.2"/>
    <row r="182" s="478" customFormat="1" x14ac:dyDescent="0.2"/>
    <row r="183" s="478" customFormat="1" x14ac:dyDescent="0.2"/>
    <row r="184" s="478" customFormat="1" x14ac:dyDescent="0.2"/>
    <row r="185" s="478" customFormat="1" x14ac:dyDescent="0.2"/>
    <row r="186" s="478" customFormat="1" x14ac:dyDescent="0.2"/>
    <row r="187" s="478" customFormat="1" x14ac:dyDescent="0.2"/>
    <row r="188" s="478" customFormat="1" x14ac:dyDescent="0.2"/>
    <row r="189" s="478" customFormat="1" x14ac:dyDescent="0.2"/>
    <row r="190" s="478" customFormat="1" x14ac:dyDescent="0.2"/>
    <row r="191" s="478" customFormat="1" x14ac:dyDescent="0.2"/>
    <row r="192" s="478" customFormat="1" x14ac:dyDescent="0.2"/>
    <row r="193" s="478" customFormat="1" x14ac:dyDescent="0.2"/>
    <row r="194" s="478" customFormat="1" x14ac:dyDescent="0.2"/>
    <row r="195" s="478" customFormat="1" x14ac:dyDescent="0.2"/>
    <row r="196" s="478" customFormat="1" x14ac:dyDescent="0.2"/>
    <row r="197" s="478" customFormat="1" x14ac:dyDescent="0.2"/>
    <row r="198" s="478" customFormat="1" x14ac:dyDescent="0.2"/>
    <row r="199" s="478" customFormat="1" x14ac:dyDescent="0.2"/>
    <row r="200" s="478" customFormat="1" x14ac:dyDescent="0.2"/>
    <row r="201" s="478" customFormat="1" x14ac:dyDescent="0.2"/>
    <row r="202" s="478" customFormat="1" x14ac:dyDescent="0.2"/>
    <row r="203" s="478" customFormat="1" x14ac:dyDescent="0.2"/>
    <row r="204" s="478" customFormat="1" x14ac:dyDescent="0.2"/>
    <row r="205" s="478" customFormat="1" x14ac:dyDescent="0.2"/>
    <row r="206" s="478" customFormat="1" x14ac:dyDescent="0.2"/>
    <row r="207" s="478" customFormat="1" x14ac:dyDescent="0.2"/>
    <row r="208" s="478" customFormat="1" x14ac:dyDescent="0.2"/>
    <row r="209" s="478" customFormat="1" x14ac:dyDescent="0.2"/>
    <row r="210" s="478" customFormat="1" x14ac:dyDescent="0.2"/>
    <row r="211" s="478" customFormat="1" x14ac:dyDescent="0.2"/>
    <row r="212" s="478" customFormat="1" x14ac:dyDescent="0.2"/>
    <row r="213" s="478" customFormat="1" x14ac:dyDescent="0.2"/>
    <row r="214" s="478" customFormat="1" x14ac:dyDescent="0.2"/>
    <row r="215" s="478" customFormat="1" x14ac:dyDescent="0.2"/>
    <row r="216" s="478" customFormat="1" x14ac:dyDescent="0.2"/>
    <row r="217" s="478" customFormat="1" x14ac:dyDescent="0.2"/>
    <row r="218" s="478" customFormat="1" x14ac:dyDescent="0.2"/>
    <row r="219" s="478" customFormat="1" x14ac:dyDescent="0.2"/>
    <row r="220" s="478" customFormat="1" x14ac:dyDescent="0.2"/>
    <row r="221" s="478" customFormat="1" x14ac:dyDescent="0.2"/>
    <row r="222" s="478" customFormat="1" x14ac:dyDescent="0.2"/>
    <row r="223" s="478" customFormat="1" x14ac:dyDescent="0.2"/>
    <row r="224" s="478" customFormat="1" x14ac:dyDescent="0.2"/>
    <row r="225" s="478" customFormat="1" x14ac:dyDescent="0.2"/>
    <row r="226" s="478" customFormat="1" x14ac:dyDescent="0.2"/>
    <row r="227" s="478" customFormat="1" x14ac:dyDescent="0.2"/>
    <row r="228" s="478" customFormat="1" x14ac:dyDescent="0.2"/>
    <row r="229" s="478" customFormat="1" x14ac:dyDescent="0.2"/>
    <row r="230" s="478" customFormat="1" x14ac:dyDescent="0.2"/>
    <row r="231" s="478" customFormat="1" x14ac:dyDescent="0.2"/>
    <row r="232" s="478" customFormat="1" x14ac:dyDescent="0.2"/>
    <row r="233" s="478" customFormat="1" x14ac:dyDescent="0.2"/>
    <row r="234" s="478" customFormat="1" x14ac:dyDescent="0.2"/>
    <row r="235" s="478" customFormat="1" x14ac:dyDescent="0.2"/>
    <row r="236" s="478" customFormat="1" x14ac:dyDescent="0.2"/>
    <row r="237" s="478" customFormat="1" x14ac:dyDescent="0.2"/>
    <row r="238" s="478" customFormat="1" x14ac:dyDescent="0.2"/>
    <row r="239" s="478" customFormat="1" x14ac:dyDescent="0.2"/>
    <row r="240" s="478" customFormat="1" x14ac:dyDescent="0.2"/>
    <row r="241" s="478" customFormat="1" x14ac:dyDescent="0.2"/>
    <row r="242" s="478" customFormat="1" x14ac:dyDescent="0.2"/>
    <row r="243" s="478" customFormat="1" x14ac:dyDescent="0.2"/>
    <row r="244" s="478" customFormat="1" x14ac:dyDescent="0.2"/>
    <row r="245" s="478" customFormat="1" x14ac:dyDescent="0.2"/>
    <row r="246" s="478" customFormat="1" x14ac:dyDescent="0.2"/>
    <row r="247" s="478" customFormat="1" x14ac:dyDescent="0.2"/>
    <row r="248" s="478" customFormat="1" x14ac:dyDescent="0.2"/>
    <row r="249" s="478" customFormat="1" x14ac:dyDescent="0.2"/>
    <row r="250" s="478" customFormat="1" x14ac:dyDescent="0.2"/>
    <row r="251" s="478" customFormat="1" x14ac:dyDescent="0.2"/>
    <row r="252" s="478" customFormat="1" x14ac:dyDescent="0.2"/>
    <row r="253" s="478" customFormat="1" x14ac:dyDescent="0.2"/>
    <row r="254" s="478" customFormat="1" x14ac:dyDescent="0.2"/>
    <row r="255" s="478" customFormat="1" x14ac:dyDescent="0.2"/>
    <row r="256" s="478" customFormat="1" x14ac:dyDescent="0.2"/>
    <row r="257" s="478" customFormat="1" x14ac:dyDescent="0.2"/>
    <row r="258" s="478" customFormat="1" x14ac:dyDescent="0.2"/>
    <row r="259" s="478" customFormat="1" x14ac:dyDescent="0.2"/>
    <row r="260" s="478" customFormat="1" x14ac:dyDescent="0.2"/>
    <row r="261" s="478" customFormat="1" x14ac:dyDescent="0.2"/>
    <row r="262" s="478" customFormat="1" x14ac:dyDescent="0.2"/>
    <row r="263" s="478" customFormat="1" x14ac:dyDescent="0.2"/>
    <row r="264" s="478" customFormat="1" x14ac:dyDescent="0.2"/>
    <row r="265" s="478" customFormat="1" x14ac:dyDescent="0.2"/>
    <row r="266" s="478" customFormat="1" x14ac:dyDescent="0.2"/>
    <row r="267" s="478" customFormat="1" x14ac:dyDescent="0.2"/>
    <row r="268" s="478" customFormat="1" x14ac:dyDescent="0.2"/>
    <row r="269" s="478" customFormat="1" x14ac:dyDescent="0.2"/>
    <row r="270" s="478" customFormat="1" x14ac:dyDescent="0.2"/>
    <row r="271" s="478" customFormat="1" x14ac:dyDescent="0.2"/>
    <row r="272" s="478" customFormat="1" x14ac:dyDescent="0.2"/>
    <row r="273" s="478" customFormat="1" x14ac:dyDescent="0.2"/>
    <row r="274" s="478" customFormat="1" x14ac:dyDescent="0.2"/>
    <row r="275" s="478" customFormat="1" x14ac:dyDescent="0.2"/>
    <row r="276" s="478" customFormat="1" x14ac:dyDescent="0.2"/>
    <row r="277" s="478" customFormat="1" x14ac:dyDescent="0.2"/>
    <row r="278" s="478" customFormat="1" x14ac:dyDescent="0.2"/>
    <row r="279" s="478" customFormat="1" x14ac:dyDescent="0.2"/>
    <row r="280" s="478" customFormat="1" x14ac:dyDescent="0.2"/>
    <row r="281" s="478" customFormat="1" x14ac:dyDescent="0.2"/>
    <row r="282" s="478" customFormat="1" x14ac:dyDescent="0.2"/>
    <row r="283" s="478" customFormat="1" x14ac:dyDescent="0.2"/>
    <row r="284" s="478" customFormat="1" x14ac:dyDescent="0.2"/>
    <row r="285" s="478" customFormat="1" x14ac:dyDescent="0.2"/>
    <row r="286" s="478" customFormat="1" x14ac:dyDescent="0.2"/>
    <row r="287" s="478" customFormat="1" x14ac:dyDescent="0.2"/>
    <row r="288" s="478" customFormat="1" x14ac:dyDescent="0.2"/>
    <row r="289" s="478" customFormat="1" x14ac:dyDescent="0.2"/>
    <row r="290" s="478" customFormat="1" x14ac:dyDescent="0.2"/>
    <row r="291" s="478" customFormat="1" x14ac:dyDescent="0.2"/>
    <row r="292" s="478" customFormat="1" x14ac:dyDescent="0.2"/>
    <row r="293" s="478" customFormat="1" x14ac:dyDescent="0.2"/>
    <row r="294" s="478" customFormat="1" x14ac:dyDescent="0.2"/>
    <row r="295" s="478" customFormat="1" x14ac:dyDescent="0.2"/>
    <row r="296" s="478" customFormat="1" x14ac:dyDescent="0.2"/>
    <row r="297" s="478" customFormat="1" x14ac:dyDescent="0.2"/>
    <row r="298" s="478" customFormat="1" x14ac:dyDescent="0.2"/>
    <row r="299" s="478" customFormat="1" x14ac:dyDescent="0.2"/>
    <row r="300" s="478" customFormat="1" x14ac:dyDescent="0.2"/>
    <row r="301" s="478" customFormat="1" x14ac:dyDescent="0.2"/>
    <row r="302" s="478" customFormat="1" x14ac:dyDescent="0.2"/>
    <row r="303" s="478" customFormat="1" x14ac:dyDescent="0.2"/>
    <row r="304" s="478" customFormat="1" x14ac:dyDescent="0.2"/>
    <row r="305" s="478" customFormat="1" x14ac:dyDescent="0.2"/>
    <row r="306" s="478" customFormat="1" x14ac:dyDescent="0.2"/>
    <row r="307" s="478" customFormat="1" x14ac:dyDescent="0.2"/>
    <row r="308" s="478" customFormat="1" x14ac:dyDescent="0.2"/>
    <row r="309" s="478" customFormat="1" x14ac:dyDescent="0.2"/>
    <row r="310" s="478" customFormat="1" x14ac:dyDescent="0.2"/>
    <row r="311" s="478" customFormat="1" x14ac:dyDescent="0.2"/>
    <row r="312" s="478" customFormat="1" x14ac:dyDescent="0.2"/>
    <row r="313" s="478" customFormat="1" x14ac:dyDescent="0.2"/>
    <row r="314" s="478" customFormat="1" x14ac:dyDescent="0.2"/>
    <row r="315" s="478" customFormat="1" x14ac:dyDescent="0.2"/>
    <row r="316" s="478" customFormat="1" x14ac:dyDescent="0.2"/>
    <row r="317" s="478" customFormat="1" x14ac:dyDescent="0.2"/>
    <row r="318" s="478" customFormat="1" x14ac:dyDescent="0.2"/>
    <row r="319" s="478" customFormat="1" x14ac:dyDescent="0.2"/>
    <row r="320" s="478" customFormat="1" x14ac:dyDescent="0.2"/>
    <row r="321" s="478" customFormat="1" x14ac:dyDescent="0.2"/>
    <row r="322" s="478" customFormat="1" x14ac:dyDescent="0.2"/>
    <row r="323" s="478" customFormat="1" x14ac:dyDescent="0.2"/>
    <row r="324" s="478" customFormat="1" x14ac:dyDescent="0.2"/>
    <row r="325" s="478" customFormat="1" x14ac:dyDescent="0.2"/>
    <row r="326" s="478" customFormat="1" x14ac:dyDescent="0.2"/>
    <row r="327" s="478" customFormat="1" x14ac:dyDescent="0.2"/>
    <row r="328" s="478" customFormat="1" x14ac:dyDescent="0.2"/>
    <row r="329" s="478" customFormat="1" x14ac:dyDescent="0.2"/>
  </sheetData>
  <sheetProtection algorithmName="SHA-512" hashValue="B/st9ZEIQGCyIclavmu/UdaRUfmikK5xGboX+hVKotbw6tJRhTnuQp37WQP33Yr68v9/l92Q/7JiD8VtI05nZQ==" saltValue="MTSSfKjWsvxBvqNtUAprJA==" spinCount="100000" sheet="1" selectLockedCells="1" selectUnlockedCells="1"/>
  <mergeCells count="23">
    <mergeCell ref="A60:B60"/>
    <mergeCell ref="A48:B48"/>
    <mergeCell ref="C48:G48"/>
    <mergeCell ref="A49:B49"/>
    <mergeCell ref="A56:B56"/>
    <mergeCell ref="A59:B59"/>
    <mergeCell ref="C59:G59"/>
    <mergeCell ref="A3:B3"/>
    <mergeCell ref="C3:H3"/>
    <mergeCell ref="A34:B34"/>
    <mergeCell ref="A5:B5"/>
    <mergeCell ref="A18:B18"/>
    <mergeCell ref="A11:B11"/>
    <mergeCell ref="C11:D11"/>
    <mergeCell ref="A27:B27"/>
    <mergeCell ref="A45:B45"/>
    <mergeCell ref="A17:B17"/>
    <mergeCell ref="C17:G17"/>
    <mergeCell ref="A37:B37"/>
    <mergeCell ref="C37:G37"/>
    <mergeCell ref="A38:B38"/>
    <mergeCell ref="A26:B26"/>
    <mergeCell ref="C26:G26"/>
  </mergeCells>
  <phoneticPr fontId="4" type="noConversion"/>
  <conditionalFormatting sqref="H22:H25 H31:H33 H42:H45 H53:H56 H64:H66 G65">
    <cfRule type="cellIs" dxfId="4" priority="34" stopIfTrue="1" operator="equal">
      <formula>"Adecuado"</formula>
    </cfRule>
    <cfRule type="cellIs" dxfId="3" priority="35" stopIfTrue="1" operator="equal">
      <formula>"Regular"</formula>
    </cfRule>
    <cfRule type="cellIs" dxfId="2" priority="36" stopIfTrue="1" operator="equal">
      <formula>"Deficiente"</formula>
    </cfRule>
  </conditionalFormatting>
  <printOptions horizontalCentered="1" verticalCentered="1"/>
  <pageMargins left="0.43307086614173229" right="0.27559055118110237" top="0.70866141732283472" bottom="0.98425196850393704" header="0" footer="0"/>
  <pageSetup paperSize="9" scale="9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Portada</vt:lpstr>
      <vt:lpstr>Glosario</vt:lpstr>
      <vt:lpstr>FC</vt:lpstr>
      <vt:lpstr>Indicadores</vt:lpstr>
      <vt:lpstr>F1</vt:lpstr>
      <vt:lpstr>F2</vt:lpstr>
      <vt:lpstr>Hoja1</vt:lpstr>
      <vt:lpstr>Tablero de mando</vt:lpstr>
      <vt:lpstr>Performance</vt:lpstr>
      <vt:lpstr>Graficos</vt:lpstr>
      <vt:lpstr>L&amp;D</vt:lpstr>
      <vt:lpstr>Data</vt:lpstr>
      <vt:lpstr>Atend_Atenc</vt:lpstr>
      <vt:lpstr>'F2'!Área_de_impresión</vt:lpstr>
      <vt:lpstr>'FC'!Área_de_impresión</vt:lpstr>
      <vt:lpstr>Indicadores!Área_de_impresión</vt:lpstr>
      <vt:lpstr>'L&amp;D'!Área_de_impresión</vt:lpstr>
      <vt:lpstr>Performance!Área_de_impresión</vt:lpstr>
      <vt:lpstr>Portada!Área_de_impresión</vt:lpstr>
      <vt:lpstr>'F2'!Títulos_a_imprimir</vt:lpstr>
      <vt:lpstr>Indicadores!Títulos_a_imprimir</vt:lpstr>
    </vt:vector>
  </TitlesOfParts>
  <Company>MINSA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memorales</dc:creator>
  <cp:lastModifiedBy>Estadistica</cp:lastModifiedBy>
  <cp:lastPrinted>2013-04-24T13:53:07Z</cp:lastPrinted>
  <dcterms:created xsi:type="dcterms:W3CDTF">2008-12-19T15:07:21Z</dcterms:created>
  <dcterms:modified xsi:type="dcterms:W3CDTF">2023-08-25T16:21:50Z</dcterms:modified>
</cp:coreProperties>
</file>